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Radek Raška\"/>
    </mc:Choice>
  </mc:AlternateContent>
  <bookViews>
    <workbookView xWindow="0" yWindow="0" windowWidth="28800" windowHeight="12300" activeTab="1"/>
  </bookViews>
  <sheets>
    <sheet name="Rekapitulace stavby" sheetId="1" r:id="rId1"/>
    <sheet name="SO01 - Sanace důlních ško..." sheetId="2" r:id="rId2"/>
    <sheet name="VRN - soupis VRN" sheetId="3" r:id="rId3"/>
  </sheets>
  <definedNames>
    <definedName name="_xlnm._FilterDatabase" localSheetId="1" hidden="1">'SO01 - Sanace důlních ško...'!$C$118:$L$194</definedName>
    <definedName name="_xlnm._FilterDatabase" localSheetId="2" hidden="1">'VRN - soupis VRN'!$C$116:$L$120</definedName>
    <definedName name="_xlnm.Print_Titles" localSheetId="0">'Rekapitulace stavby'!$92:$92</definedName>
    <definedName name="_xlnm.Print_Titles" localSheetId="1">'SO01 - Sanace důlních ško...'!$118:$118</definedName>
    <definedName name="_xlnm.Print_Titles" localSheetId="2">'VRN - soupis VRN'!$116:$116</definedName>
    <definedName name="_xlnm.Print_Area" localSheetId="0">'Rekapitulace stavby'!$D$4:$AO$76,'Rekapitulace stavby'!$C$82:$AQ$97</definedName>
    <definedName name="_xlnm.Print_Area" localSheetId="1">'SO01 - Sanace důlních ško...'!$C$4:$K$41,'SO01 - Sanace důlních ško...'!$C$50:$K$76,'SO01 - Sanace důlních ško...'!$C$82:$K$100,'SO01 - Sanace důlních ško...'!$C$106:$L$194</definedName>
    <definedName name="_xlnm.Print_Area" localSheetId="2">'VRN - soupis VRN'!$C$4:$K$41,'VRN - soupis VRN'!$C$50:$K$76,'VRN - soupis VRN'!$C$82:$K$98,'VRN - soupis VRN'!$C$104:$L$120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96" i="1" s="1"/>
  <c r="K37" i="3"/>
  <c r="AZ96" i="1" s="1"/>
  <c r="BI119" i="3"/>
  <c r="BH119" i="3"/>
  <c r="BG119" i="3"/>
  <c r="F37" i="3" s="1"/>
  <c r="BD96" i="1" s="1"/>
  <c r="BF119" i="3"/>
  <c r="X119" i="3"/>
  <c r="X118" i="3" s="1"/>
  <c r="X117" i="3" s="1"/>
  <c r="V119" i="3"/>
  <c r="V118" i="3"/>
  <c r="V117" i="3" s="1"/>
  <c r="T119" i="3"/>
  <c r="T118" i="3" s="1"/>
  <c r="T117" i="3" s="1"/>
  <c r="AW96" i="1" s="1"/>
  <c r="P119" i="3"/>
  <c r="BK119" i="3" s="1"/>
  <c r="BK118" i="3" s="1"/>
  <c r="K118" i="3" s="1"/>
  <c r="K97" i="3" s="1"/>
  <c r="F113" i="3"/>
  <c r="F111" i="3"/>
  <c r="E109" i="3"/>
  <c r="F91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2" i="3"/>
  <c r="J111" i="3"/>
  <c r="E7" i="3"/>
  <c r="E107" i="3"/>
  <c r="K39" i="2"/>
  <c r="K38" i="2"/>
  <c r="BA95" i="1" s="1"/>
  <c r="K37" i="2"/>
  <c r="AZ95" i="1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1" i="2"/>
  <c r="BH181" i="2"/>
  <c r="BG181" i="2"/>
  <c r="BF181" i="2"/>
  <c r="X181" i="2"/>
  <c r="V181" i="2"/>
  <c r="T181" i="2"/>
  <c r="P181" i="2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6" i="2"/>
  <c r="BH176" i="2"/>
  <c r="BG176" i="2"/>
  <c r="BF176" i="2"/>
  <c r="X176" i="2"/>
  <c r="V176" i="2"/>
  <c r="T176" i="2"/>
  <c r="P176" i="2"/>
  <c r="BI175" i="2"/>
  <c r="BH175" i="2"/>
  <c r="BG175" i="2"/>
  <c r="BF175" i="2"/>
  <c r="X175" i="2"/>
  <c r="V175" i="2"/>
  <c r="T175" i="2"/>
  <c r="P175" i="2"/>
  <c r="BI174" i="2"/>
  <c r="BH174" i="2"/>
  <c r="BG174" i="2"/>
  <c r="BF174" i="2"/>
  <c r="X174" i="2"/>
  <c r="V174" i="2"/>
  <c r="T174" i="2"/>
  <c r="P174" i="2"/>
  <c r="BI170" i="2"/>
  <c r="BH170" i="2"/>
  <c r="BG170" i="2"/>
  <c r="BF170" i="2"/>
  <c r="X170" i="2"/>
  <c r="V170" i="2"/>
  <c r="T170" i="2"/>
  <c r="P170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2" i="2"/>
  <c r="J89" i="2"/>
  <c r="E7" i="2"/>
  <c r="E109" i="2" s="1"/>
  <c r="L90" i="1"/>
  <c r="AM90" i="1"/>
  <c r="AM89" i="1"/>
  <c r="L89" i="1"/>
  <c r="AM87" i="1"/>
  <c r="L87" i="1"/>
  <c r="L85" i="1"/>
  <c r="L84" i="1"/>
  <c r="R119" i="3"/>
  <c r="Q119" i="3"/>
  <c r="R191" i="2"/>
  <c r="Q191" i="2"/>
  <c r="R181" i="2"/>
  <c r="R178" i="2"/>
  <c r="R176" i="2"/>
  <c r="R175" i="2"/>
  <c r="Q174" i="2"/>
  <c r="R170" i="2"/>
  <c r="R168" i="2"/>
  <c r="R166" i="2"/>
  <c r="R165" i="2"/>
  <c r="Q151" i="2"/>
  <c r="Q150" i="2"/>
  <c r="R149" i="2"/>
  <c r="Q146" i="2"/>
  <c r="R144" i="2"/>
  <c r="Q136" i="2"/>
  <c r="Q132" i="2"/>
  <c r="R127" i="2"/>
  <c r="R122" i="2"/>
  <c r="AU94" i="1"/>
  <c r="R189" i="2"/>
  <c r="Q181" i="2"/>
  <c r="Q177" i="2"/>
  <c r="Q169" i="2"/>
  <c r="Q166" i="2"/>
  <c r="R164" i="2"/>
  <c r="Q163" i="2"/>
  <c r="Q162" i="2"/>
  <c r="Q161" i="2"/>
  <c r="Q157" i="2"/>
  <c r="R156" i="2"/>
  <c r="R150" i="2"/>
  <c r="Q144" i="2"/>
  <c r="Q140" i="2"/>
  <c r="R134" i="2"/>
  <c r="Q129" i="2"/>
  <c r="R124" i="2"/>
  <c r="Q122" i="2"/>
  <c r="Q189" i="2"/>
  <c r="Q178" i="2"/>
  <c r="R177" i="2"/>
  <c r="Q176" i="2"/>
  <c r="Q175" i="2"/>
  <c r="Q170" i="2"/>
  <c r="R169" i="2"/>
  <c r="Q168" i="2"/>
  <c r="Q167" i="2"/>
  <c r="Q165" i="2"/>
  <c r="R163" i="2"/>
  <c r="R162" i="2"/>
  <c r="R161" i="2"/>
  <c r="Q156" i="2"/>
  <c r="R151" i="2"/>
  <c r="Q149" i="2"/>
  <c r="R146" i="2"/>
  <c r="Q143" i="2"/>
  <c r="Q142" i="2"/>
  <c r="R141" i="2"/>
  <c r="R138" i="2"/>
  <c r="R136" i="2"/>
  <c r="R131" i="2"/>
  <c r="R129" i="2"/>
  <c r="Q127" i="2"/>
  <c r="Q125" i="2"/>
  <c r="Q124" i="2"/>
  <c r="Q123" i="2"/>
  <c r="R174" i="2"/>
  <c r="R167" i="2"/>
  <c r="Q164" i="2"/>
  <c r="R157" i="2"/>
  <c r="R143" i="2"/>
  <c r="R142" i="2"/>
  <c r="Q141" i="2"/>
  <c r="R140" i="2"/>
  <c r="Q138" i="2"/>
  <c r="Q134" i="2"/>
  <c r="R132" i="2"/>
  <c r="Q131" i="2"/>
  <c r="R125" i="2"/>
  <c r="R123" i="2"/>
  <c r="F39" i="3"/>
  <c r="BF96" i="1" s="1"/>
  <c r="K36" i="3"/>
  <c r="AY96" i="1"/>
  <c r="BK189" i="2"/>
  <c r="K177" i="2"/>
  <c r="BE177" i="2"/>
  <c r="BK165" i="2"/>
  <c r="BK162" i="2"/>
  <c r="BK157" i="2"/>
  <c r="BK150" i="2"/>
  <c r="BK143" i="2"/>
  <c r="K141" i="2"/>
  <c r="BE141" i="2"/>
  <c r="BK138" i="2"/>
  <c r="K134" i="2"/>
  <c r="BE134" i="2" s="1"/>
  <c r="BK132" i="2"/>
  <c r="BK127" i="2"/>
  <c r="BK124" i="2"/>
  <c r="BK123" i="2"/>
  <c r="BK174" i="2"/>
  <c r="BK163" i="2"/>
  <c r="K161" i="2"/>
  <c r="BE161" i="2"/>
  <c r="BK151" i="2"/>
  <c r="BK146" i="2"/>
  <c r="K129" i="2"/>
  <c r="BE129" i="2"/>
  <c r="BK125" i="2"/>
  <c r="F38" i="3"/>
  <c r="BE96" i="1" s="1"/>
  <c r="K178" i="2"/>
  <c r="BE178" i="2"/>
  <c r="BK176" i="2"/>
  <c r="K169" i="2"/>
  <c r="BE169" i="2"/>
  <c r="K168" i="2"/>
  <c r="BE168" i="2" s="1"/>
  <c r="BK166" i="2"/>
  <c r="K164" i="2"/>
  <c r="BE164" i="2"/>
  <c r="K156" i="2"/>
  <c r="BE156" i="2" s="1"/>
  <c r="BK122" i="2"/>
  <c r="K191" i="2"/>
  <c r="BE191" i="2" s="1"/>
  <c r="K181" i="2"/>
  <c r="BE181" i="2"/>
  <c r="BK175" i="2"/>
  <c r="K170" i="2"/>
  <c r="BE170" i="2" s="1"/>
  <c r="K167" i="2"/>
  <c r="BE167" i="2"/>
  <c r="BK149" i="2"/>
  <c r="K144" i="2"/>
  <c r="BE144" i="2"/>
  <c r="BK142" i="2"/>
  <c r="K140" i="2"/>
  <c r="BE140" i="2"/>
  <c r="BK136" i="2"/>
  <c r="BK131" i="2"/>
  <c r="T148" i="2" l="1"/>
  <c r="T121" i="2"/>
  <c r="T120" i="2"/>
  <c r="T119" i="2"/>
  <c r="AW95" i="1" s="1"/>
  <c r="AW94" i="1" s="1"/>
  <c r="Q148" i="2"/>
  <c r="I99" i="2"/>
  <c r="V148" i="2"/>
  <c r="V121" i="2" s="1"/>
  <c r="V120" i="2" s="1"/>
  <c r="V119" i="2" s="1"/>
  <c r="X148" i="2"/>
  <c r="X121" i="2" s="1"/>
  <c r="X120" i="2" s="1"/>
  <c r="X119" i="2" s="1"/>
  <c r="R148" i="2"/>
  <c r="J99" i="2" s="1"/>
  <c r="J91" i="2"/>
  <c r="E85" i="2"/>
  <c r="F92" i="2"/>
  <c r="J92" i="2"/>
  <c r="J113" i="2"/>
  <c r="Q121" i="2"/>
  <c r="Q120" i="2"/>
  <c r="Q119" i="2" s="1"/>
  <c r="I96" i="2" s="1"/>
  <c r="K30" i="2" s="1"/>
  <c r="AS95" i="1" s="1"/>
  <c r="E85" i="3"/>
  <c r="J89" i="3"/>
  <c r="J91" i="3"/>
  <c r="F92" i="3"/>
  <c r="J92" i="3"/>
  <c r="BK117" i="3"/>
  <c r="K117" i="3"/>
  <c r="K96" i="3"/>
  <c r="Q118" i="3"/>
  <c r="Q117" i="3" s="1"/>
  <c r="I96" i="3" s="1"/>
  <c r="K30" i="3" s="1"/>
  <c r="AS96" i="1" s="1"/>
  <c r="R118" i="3"/>
  <c r="R117" i="3"/>
  <c r="J96" i="3"/>
  <c r="K31" i="3"/>
  <c r="AT96" i="1" s="1"/>
  <c r="F39" i="2"/>
  <c r="BF95" i="1"/>
  <c r="BF94" i="1"/>
  <c r="W33" i="1" s="1"/>
  <c r="F38" i="2"/>
  <c r="BE95" i="1"/>
  <c r="BE94" i="1"/>
  <c r="BA94" i="1" s="1"/>
  <c r="BK129" i="2"/>
  <c r="K138" i="2"/>
  <c r="BE138" i="2"/>
  <c r="BK144" i="2"/>
  <c r="BK161" i="2"/>
  <c r="K166" i="2"/>
  <c r="BE166" i="2"/>
  <c r="K157" i="2"/>
  <c r="BE157" i="2"/>
  <c r="K176" i="2"/>
  <c r="BE176" i="2"/>
  <c r="K123" i="2"/>
  <c r="BE123" i="2"/>
  <c r="K163" i="2"/>
  <c r="BE163" i="2"/>
  <c r="BK178" i="2"/>
  <c r="K119" i="3"/>
  <c r="BE119" i="3"/>
  <c r="K35" i="3"/>
  <c r="AX96" i="1" s="1"/>
  <c r="AV96" i="1" s="1"/>
  <c r="F37" i="2"/>
  <c r="BD95" i="1"/>
  <c r="BD94" i="1" s="1"/>
  <c r="W31" i="1" s="1"/>
  <c r="K122" i="2"/>
  <c r="BE122" i="2"/>
  <c r="BK134" i="2"/>
  <c r="K143" i="2"/>
  <c r="BE143" i="2"/>
  <c r="K149" i="2"/>
  <c r="BE149" i="2" s="1"/>
  <c r="BK164" i="2"/>
  <c r="K131" i="2"/>
  <c r="BE131" i="2"/>
  <c r="K142" i="2"/>
  <c r="BE142" i="2"/>
  <c r="BK156" i="2"/>
  <c r="K175" i="2"/>
  <c r="BE175" i="2" s="1"/>
  <c r="K189" i="2"/>
  <c r="BE189" i="2"/>
  <c r="K132" i="2"/>
  <c r="BE132" i="2" s="1"/>
  <c r="K165" i="2"/>
  <c r="BE165" i="2"/>
  <c r="BK191" i="2"/>
  <c r="F36" i="3"/>
  <c r="BC96" i="1"/>
  <c r="F36" i="2"/>
  <c r="BC95" i="1"/>
  <c r="K127" i="2"/>
  <c r="BE127" i="2"/>
  <c r="BK141" i="2"/>
  <c r="K146" i="2"/>
  <c r="BE146" i="2" s="1"/>
  <c r="K162" i="2"/>
  <c r="BE162" i="2"/>
  <c r="BK169" i="2"/>
  <c r="K124" i="2"/>
  <c r="BE124" i="2"/>
  <c r="K150" i="2"/>
  <c r="BE150" i="2"/>
  <c r="BK167" i="2"/>
  <c r="BK177" i="2"/>
  <c r="BK168" i="2"/>
  <c r="K36" i="2"/>
  <c r="AY95" i="1" s="1"/>
  <c r="BK170" i="2"/>
  <c r="BK140" i="2"/>
  <c r="K151" i="2"/>
  <c r="BE151" i="2" s="1"/>
  <c r="K174" i="2"/>
  <c r="BE174" i="2"/>
  <c r="BK181" i="2"/>
  <c r="K125" i="2"/>
  <c r="BE125" i="2"/>
  <c r="K136" i="2"/>
  <c r="BE136" i="2"/>
  <c r="R121" i="2" l="1"/>
  <c r="R120" i="2" s="1"/>
  <c r="J97" i="2" s="1"/>
  <c r="I97" i="2"/>
  <c r="I98" i="2"/>
  <c r="R119" i="2"/>
  <c r="J96" i="2" s="1"/>
  <c r="K31" i="2" s="1"/>
  <c r="AT95" i="1" s="1"/>
  <c r="AT94" i="1" s="1"/>
  <c r="J98" i="2"/>
  <c r="I97" i="3"/>
  <c r="J97" i="3"/>
  <c r="BK148" i="2"/>
  <c r="BK121" i="2" s="1"/>
  <c r="K121" i="2" s="1"/>
  <c r="K98" i="2" s="1"/>
  <c r="K148" i="2"/>
  <c r="K99" i="2" s="1"/>
  <c r="AZ94" i="1"/>
  <c r="F35" i="3"/>
  <c r="BB96" i="1"/>
  <c r="K32" i="3"/>
  <c r="AG96" i="1" s="1"/>
  <c r="AN96" i="1" s="1"/>
  <c r="K35" i="2"/>
  <c r="AX95" i="1" s="1"/>
  <c r="AV95" i="1" s="1"/>
  <c r="W32" i="1"/>
  <c r="AS94" i="1"/>
  <c r="BC94" i="1"/>
  <c r="AY94" i="1"/>
  <c r="AK30" i="1"/>
  <c r="F35" i="2"/>
  <c r="BB95" i="1" s="1"/>
  <c r="BK120" i="2" l="1"/>
  <c r="K120" i="2" s="1"/>
  <c r="K97" i="2" s="1"/>
  <c r="K41" i="3"/>
  <c r="BB94" i="1"/>
  <c r="AX94" i="1" s="1"/>
  <c r="AK29" i="1" s="1"/>
  <c r="W30" i="1"/>
  <c r="BK119" i="2" l="1"/>
  <c r="K119" i="2"/>
  <c r="K32" i="2" s="1"/>
  <c r="AG95" i="1" s="1"/>
  <c r="AN95" i="1" s="1"/>
  <c r="AV94" i="1"/>
  <c r="W29" i="1"/>
  <c r="K96" i="2" l="1"/>
  <c r="K41" i="2"/>
  <c r="AG94" i="1"/>
  <c r="AK26" i="1"/>
  <c r="AK35" i="1" s="1"/>
  <c r="AN94" i="1" l="1"/>
</calcChain>
</file>

<file path=xl/sharedStrings.xml><?xml version="1.0" encoding="utf-8"?>
<sst xmlns="http://schemas.openxmlformats.org/spreadsheetml/2006/main" count="1251" uniqueCount="332">
  <si>
    <t>Export Komplet</t>
  </si>
  <si>
    <t/>
  </si>
  <si>
    <t>2.0</t>
  </si>
  <si>
    <t>ZAMOK</t>
  </si>
  <si>
    <t>False</t>
  </si>
  <si>
    <t>True</t>
  </si>
  <si>
    <t>{a35ffb0e-1c8d-4d98-bb3c-827909c8c09a}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</si>
  <si>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</si>
  <si>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</si>
  <si>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</si>
  <si>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</si>
  <si>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</si>
  <si>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</si>
  <si>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</si>
  <si>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</si>
  <si>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63520145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</si>
  <si>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</si>
  <si>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</si>
  <si>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důlních škod v úseku Louky nad Olší - Karviná hl.n., kol.č.2</t>
  </si>
  <si>
    <t>KSO:</t>
  </si>
  <si>
    <t>CC-CZ:</t>
  </si>
  <si>
    <t>Místo:</t>
  </si>
  <si>
    <t>Poddolované</t>
  </si>
  <si>
    <t>Datum:</t>
  </si>
  <si>
    <t>13. 5. 2020</t>
  </si>
  <si>
    <t>Zadavatel:</t>
  </si>
  <si>
    <t>IČ:</t>
  </si>
  <si>
    <t>70994234</t>
  </si>
  <si>
    <t>Správa železnic s.o.OŘ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</si>
  <si>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</si>
  <si>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</si>
  <si>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</si>
  <si>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</si>
  <si>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</si>
  <si>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</si>
  <si>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</si>
  <si>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</si>
  <si>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</si>
  <si>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</si>
  <si>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</si>
  <si>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</si>
  <si>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</si>
  <si>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</si>
  <si>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</si>
  <si>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</si>
  <si>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</si>
  <si>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</si>
  <si>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</si>
  <si>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</si>
  <si>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</si>
  <si>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</si>
  <si>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</si>
  <si>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</si>
  <si>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</si>
  <si>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</si>
  <si>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</si>
  <si>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</si>
  <si>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</si>
  <si>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</si>
  <si>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</si>
  <si>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</si>
  <si>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</si>
  <si>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</si>
  <si>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</si>
  <si>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</si>
  <si>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</si>
  <si>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</si>
  <si>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</si>
  <si>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</si>
  <si>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</si>
  <si>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</si>
  <si>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</si>
  <si>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</si>
  <si>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</si>
  <si>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</si>
  <si>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</si>
  <si>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</si>
  <si>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</si>
  <si>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</si>
  <si>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</si>
  <si>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</si>
  <si>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</si>
  <si>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</si>
  <si>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</si>
  <si>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</si>
  <si>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Sanace důlních škod v úseku Louky nad Olší - Karviná hl.n.kol.č.2</t>
  </si>
  <si>
    <t>STA</t>
  </si>
  <si>
    <t>1</t>
  </si>
  <si>
    <t>{c7ae4d3e-335b-449a-ba97-08829e1eed99}</t>
  </si>
  <si>
    <t>2</t>
  </si>
  <si>
    <t>VRN</t>
  </si>
  <si>
    <t>soupis VRN</t>
  </si>
  <si>
    <t>{a2fc2859-00f1-465e-9b1a-b60205b06598}</t>
  </si>
  <si>
    <t>KRYCÍ LIST SOUPISU PRACÍ</t>
  </si>
  <si>
    <t>Objekt:</t>
  </si>
  <si>
    <t>SO01 - Sanace důlních škod v úseku Louky nad Olší - Karviná hl.n.kol.č.2</t>
  </si>
  <si>
    <t>kolej č.2 Louky nad Olší - Karviná hl.n.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</si>
  <si>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</si>
  <si>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</si>
  <si>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</si>
  <si>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</si>
  <si>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</si>
  <si>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</si>
  <si>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</si>
  <si>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</si>
  <si>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</si>
  <si>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</si>
  <si>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</si>
  <si>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  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</si>
  <si>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</si>
  <si>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</si>
  <si>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</si>
  <si>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</si>
  <si>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</si>
  <si>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</si>
  <si>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</si>
  <si>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</si>
  <si>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</si>
  <si>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</si>
  <si>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</si>
  <si>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</si>
  <si>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</si>
  <si>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</si>
  <si>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</si>
  <si>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</si>
  <si>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</si>
  <si>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</si>
  <si>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</si>
  <si>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</si>
  <si>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</si>
  <si>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</si>
  <si>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</si>
  <si>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5905060010</t>
  </si>
  <si>
    <t>Zřízení nového kolejového lože v koleji</t>
  </si>
  <si>
    <t>m3</t>
  </si>
  <si>
    <t>Sborník UOŽI 01 2020</t>
  </si>
  <si>
    <t>4</t>
  </si>
  <si>
    <t>-1032003419</t>
  </si>
  <si>
    <t>5905105030</t>
  </si>
  <si>
    <t>Doplnění KL kamenivem souvisle strojně v koleji</t>
  </si>
  <si>
    <t>-1634590807</t>
  </si>
  <si>
    <t>3</t>
  </si>
  <si>
    <t>5905105040</t>
  </si>
  <si>
    <t>Doplnění KL kamenivem souvisle strojně ve výhybce</t>
  </si>
  <si>
    <t>109115360</t>
  </si>
  <si>
    <t>5906010010</t>
  </si>
  <si>
    <t>Ruční výměna pražce v KL zapuštěném pražec dřevěný příčný nevystrojený</t>
  </si>
  <si>
    <t>kus</t>
  </si>
  <si>
    <t>-390518954</t>
  </si>
  <si>
    <t>P</t>
  </si>
  <si>
    <t>Poznámka k položce:_x000D_
Pražec=kus</t>
  </si>
  <si>
    <t>5906010040</t>
  </si>
  <si>
    <t>Ruční výměna pražce v KL zapuštěném pražec dřevěný výhybkový délky přes 3 do 4 m</t>
  </si>
  <si>
    <t>-343380254</t>
  </si>
  <si>
    <t>6</t>
  </si>
  <si>
    <t>5906010050</t>
  </si>
  <si>
    <t>Ruční výměna pražce v KL zapuštěném pražec dřevěný výhybkový délky přes 4 do 5 m</t>
  </si>
  <si>
    <t>-1803978921</t>
  </si>
  <si>
    <t>7</t>
  </si>
  <si>
    <t>5906110010</t>
  </si>
  <si>
    <t>Oprava rozdělení pražců příčných dřevěných posun přes 10 cm</t>
  </si>
  <si>
    <t>1739328002</t>
  </si>
  <si>
    <t>8</t>
  </si>
  <si>
    <t>5907015047</t>
  </si>
  <si>
    <t>Ojedinělá výměna kolejnic stávající upevnění tv. S49 rozdělení "e"</t>
  </si>
  <si>
    <t>m</t>
  </si>
  <si>
    <t>-108236124</t>
  </si>
  <si>
    <t>Poznámka k položce:_x000D_
Metr kolejnice=m</t>
  </si>
  <si>
    <t>9</t>
  </si>
  <si>
    <t>5907035240</t>
  </si>
  <si>
    <t>Úprava dilatačních spár kolejnic tv. S49 rozdělení "e"</t>
  </si>
  <si>
    <t>-1113367580</t>
  </si>
  <si>
    <t>10</t>
  </si>
  <si>
    <t>5907050020</t>
  </si>
  <si>
    <t>Dělení kolejnic řezáním nebo rozbroušením tv. S49</t>
  </si>
  <si>
    <t>1261708544</t>
  </si>
  <si>
    <t>Poznámka k položce:_x000D_
Řez=kus</t>
  </si>
  <si>
    <t>11</t>
  </si>
  <si>
    <t>5907055030</t>
  </si>
  <si>
    <t>Vrtání kolejnic otvor o průměru přes 23 mm</t>
  </si>
  <si>
    <t>467245799</t>
  </si>
  <si>
    <t>Poznámka k položce:_x000D_
Vrt=kus</t>
  </si>
  <si>
    <t>12</t>
  </si>
  <si>
    <t>5908015330</t>
  </si>
  <si>
    <t>Oprava součástí izolovaného styku (IS) výměna spojek tv. S49</t>
  </si>
  <si>
    <t>styk</t>
  </si>
  <si>
    <t>-1991508214</t>
  </si>
  <si>
    <t>13</t>
  </si>
  <si>
    <t>5908052010</t>
  </si>
  <si>
    <t>Výměna podložky pryžové pod patu kolejnice</t>
  </si>
  <si>
    <t>-498289278</t>
  </si>
  <si>
    <t>14</t>
  </si>
  <si>
    <t>5908052040</t>
  </si>
  <si>
    <t>Výměna podložky polyetylenové pod podkladnici</t>
  </si>
  <si>
    <t>619987742</t>
  </si>
  <si>
    <t>5908053160</t>
  </si>
  <si>
    <t>Výměna drobného kolejiva šroub svěrkový tv. RS</t>
  </si>
  <si>
    <t>-1781498852</t>
  </si>
  <si>
    <t>16</t>
  </si>
  <si>
    <t>5909042010</t>
  </si>
  <si>
    <t>Přesná úprava GPK výhybky směrové a výškové uspořádání pražce dřevěné nebo ocelové</t>
  </si>
  <si>
    <t>1265540446</t>
  </si>
  <si>
    <t>Poznámka k položce:_x000D_
Rozvinutá délka výhybky=m</t>
  </si>
  <si>
    <t>17</t>
  </si>
  <si>
    <t>5909032010</t>
  </si>
  <si>
    <t>Přesná úprava GPK koleje směrové a výškové uspořádání pražce dřevěné nebo ocelové</t>
  </si>
  <si>
    <t>km</t>
  </si>
  <si>
    <t>-1076300925</t>
  </si>
  <si>
    <t>Poznámka k položce:_x000D_
Kilometr koleje=km</t>
  </si>
  <si>
    <t>OST</t>
  </si>
  <si>
    <t>Ostatní</t>
  </si>
  <si>
    <t>18</t>
  </si>
  <si>
    <t>7497371630</t>
  </si>
  <si>
    <t>Demontáže zařízení trakčního vedení svodu propojení nebo ukolejnění na elektrizovaných tratích nebo v kolejových obvodech</t>
  </si>
  <si>
    <t>512</t>
  </si>
  <si>
    <t>685411223</t>
  </si>
  <si>
    <t>19</t>
  </si>
  <si>
    <t>7497351560</t>
  </si>
  <si>
    <t>Montáž přímého ukolejnění na elektrizovaných tratích nebo v kolejových obvodech</t>
  </si>
  <si>
    <t>1880693081</t>
  </si>
  <si>
    <t>20</t>
  </si>
  <si>
    <t>M</t>
  </si>
  <si>
    <t>5955101000</t>
  </si>
  <si>
    <t>Kamenivo drcené štěrk frakce 31,5/63 třídy BI</t>
  </si>
  <si>
    <t>t</t>
  </si>
  <si>
    <t>Sborník UOŽI 01 2019</t>
  </si>
  <si>
    <t>-1263267346</t>
  </si>
  <si>
    <t>VV</t>
  </si>
  <si>
    <t>1675*1,7" štěrkové lože</t>
  </si>
  <si>
    <t>600*1,7"doplnění štěrku kolej</t>
  </si>
  <si>
    <t>150*1,7"doplnění štěrku výhybky</t>
  </si>
  <si>
    <t>Součet</t>
  </si>
  <si>
    <t>5956101000</t>
  </si>
  <si>
    <t>Pražec dřevěný příčný nevystrojený dub 2600x260x160 mm</t>
  </si>
  <si>
    <t>842755908</t>
  </si>
  <si>
    <t>22</t>
  </si>
  <si>
    <t>5958134075</t>
  </si>
  <si>
    <t>Součásti upevňovací vrtule R1(145)</t>
  </si>
  <si>
    <t>220342357</t>
  </si>
  <si>
    <t>1600"příčné pražce</t>
  </si>
  <si>
    <t>480"výhybkové pražce</t>
  </si>
  <si>
    <t>23</t>
  </si>
  <si>
    <t>5956119115</t>
  </si>
  <si>
    <t>Pražec dřevěný výhybkový dub skupina 3 4500x260x160</t>
  </si>
  <si>
    <t>128</t>
  </si>
  <si>
    <t>2132579565</t>
  </si>
  <si>
    <t>24</t>
  </si>
  <si>
    <t>5956119075</t>
  </si>
  <si>
    <t>Pražec dřevěný výhybkový dub skupina 3 3700x260x160</t>
  </si>
  <si>
    <t>1559080220</t>
  </si>
  <si>
    <t>25</t>
  </si>
  <si>
    <t>5956119080</t>
  </si>
  <si>
    <t>Pražec dřevěný výhybkový dub skupina 3 3800x260x160</t>
  </si>
  <si>
    <t>-1142419972</t>
  </si>
  <si>
    <t>26</t>
  </si>
  <si>
    <t>5956119085</t>
  </si>
  <si>
    <t>Pražec dřevěný výhybkový dub skupina 3 3900x260x160</t>
  </si>
  <si>
    <t>931780841</t>
  </si>
  <si>
    <t>27</t>
  </si>
  <si>
    <t>5956119090</t>
  </si>
  <si>
    <t>Pražec dřevěný výhybkový dub skupina 3 4000x260x160</t>
  </si>
  <si>
    <t>181615277</t>
  </si>
  <si>
    <t>28</t>
  </si>
  <si>
    <t>5956119095</t>
  </si>
  <si>
    <t>Pražec dřevěný výhybkový dub skupina 3 4100x260x160</t>
  </si>
  <si>
    <t>1118839477</t>
  </si>
  <si>
    <t>29</t>
  </si>
  <si>
    <t>5956119100</t>
  </si>
  <si>
    <t>Pražec dřevěný výhybkový dub skupina 3 4200x260x160</t>
  </si>
  <si>
    <t>-1924896983</t>
  </si>
  <si>
    <t>30</t>
  </si>
  <si>
    <t>5956119105</t>
  </si>
  <si>
    <t>Pražec dřevěný výhybkový dub skupina 3 4300x260x160</t>
  </si>
  <si>
    <t>1449276344</t>
  </si>
  <si>
    <t>31</t>
  </si>
  <si>
    <t>5956119110</t>
  </si>
  <si>
    <t>Pražec dřevěný výhybkový dub skupina 3 4400x260x160</t>
  </si>
  <si>
    <t>-530173661</t>
  </si>
  <si>
    <t>32</t>
  </si>
  <si>
    <t>5958134040</t>
  </si>
  <si>
    <t>Součásti upevňovací kroužek pružný dvojitý Fe 6</t>
  </si>
  <si>
    <t>1495863558</t>
  </si>
  <si>
    <t>33</t>
  </si>
  <si>
    <t>5958158005</t>
  </si>
  <si>
    <t>Podložka pryžová pod patu kolejnice S49  183/126/6</t>
  </si>
  <si>
    <t>999060497</t>
  </si>
  <si>
    <t>34</t>
  </si>
  <si>
    <t>5958134043</t>
  </si>
  <si>
    <t>Součásti upevňovací šroub svěrkový RS 0 (M22x70)</t>
  </si>
  <si>
    <t>1191556489</t>
  </si>
  <si>
    <t>35</t>
  </si>
  <si>
    <t>5958101005</t>
  </si>
  <si>
    <t>Součásti spojovací kolejnicové spojky tv. S 730 mm</t>
  </si>
  <si>
    <t>-162107400</t>
  </si>
  <si>
    <t>36</t>
  </si>
  <si>
    <t>5958158075</t>
  </si>
  <si>
    <t>Podložka z penefolu pod podkladnici 390/170/5</t>
  </si>
  <si>
    <t>1310842580</t>
  </si>
  <si>
    <t>37</t>
  </si>
  <si>
    <t>9902300500</t>
  </si>
  <si>
    <t>Doprava jednosměrná (např. nakupovaného materiálu) mechanizací o nosnosti přes 3,5 t sypanin (kameniva, písku, suti, dlažebních kostek, atd.) do 60 km</t>
  </si>
  <si>
    <t>-738610377</t>
  </si>
  <si>
    <t>Poznámka k položce:_x000D_
Měrnou jednotkou je t přepravovaného materiálu.</t>
  </si>
  <si>
    <t>4122,5"nový štěrk</t>
  </si>
  <si>
    <t>38</t>
  </si>
  <si>
    <t>9902300700</t>
  </si>
  <si>
    <t>Doprava jednosměrná (např. nakupovaného materiálu) mechanizací o nosnosti přes 3,5 t sypanin (kameniva, písku, suti, dlažebních kostek, atd.) do 100 km</t>
  </si>
  <si>
    <t>393682668</t>
  </si>
  <si>
    <t>20,6"nové dřevěné pražce</t>
  </si>
  <si>
    <t>1,82"vrtule</t>
  </si>
  <si>
    <t>4,896"výh. pražce</t>
  </si>
  <si>
    <t>0,187"kroužek</t>
  </si>
  <si>
    <t>0,018</t>
  </si>
  <si>
    <t>39</t>
  </si>
  <si>
    <t>9903100100</t>
  </si>
  <si>
    <t>Přeprava mechanizace na místo prováděných prací o hmotnosti do 12 t přes 50 do 100 km</t>
  </si>
  <si>
    <t>-936574446</t>
  </si>
  <si>
    <t>2"MHS</t>
  </si>
  <si>
    <t>40</t>
  </si>
  <si>
    <t>9903200100</t>
  </si>
  <si>
    <t>Přeprava mechanizace na místo prováděných prací o hmotnosti přes 12 t přes 50 do 100 km</t>
  </si>
  <si>
    <t>-1494930624</t>
  </si>
  <si>
    <t>1"ASP</t>
  </si>
  <si>
    <t>1"PUŠL</t>
  </si>
  <si>
    <t>VRN - soupis VRN</t>
  </si>
  <si>
    <t>VRN - Vedlejší rozpočtové náklady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</si>
  <si>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</si>
  <si>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</si>
  <si>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</si>
  <si>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</si>
  <si>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1140290459</t>
  </si>
  <si>
    <t>Poznámka k položce:_x000D_
Základna pro výpočet -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</si>
</sst>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8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7" t="s">
        <v>15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1"/>
      <c r="AQ5" s="21"/>
      <c r="AR5" s="19"/>
      <c r="BG5" s="264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69" t="s">
        <v>18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1"/>
      <c r="AQ6" s="21"/>
      <c r="AR6" s="19"/>
      <c r="BG6" s="265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65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G8" s="265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5"/>
      <c r="BS9" s="16" t="s">
        <v>7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G10" s="265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G11" s="265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5"/>
      <c r="BS12" s="16" t="s">
        <v>7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G13" s="265"/>
      <c r="BS13" s="16" t="s">
        <v>7</v>
      </c>
    </row>
    <row r="14" spans="1:74" ht="12.75">
      <c r="B14" s="20"/>
      <c r="C14" s="21"/>
      <c r="D14" s="21"/>
      <c r="E14" s="270" t="s">
        <v>32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G14" s="265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5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26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G17" s="265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5"/>
      <c r="BS18" s="16" t="s">
        <v>7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265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G20" s="265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5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5"/>
    </row>
    <row r="23" spans="1:71" s="1" customFormat="1" ht="16.5" customHeight="1">
      <c r="B23" s="20"/>
      <c r="C23" s="21"/>
      <c r="D23" s="21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1"/>
      <c r="AP23" s="21"/>
      <c r="AQ23" s="21"/>
      <c r="AR23" s="19"/>
      <c r="BG23" s="26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5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65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3">
        <f>ROUND(AG94,2)</f>
        <v>0</v>
      </c>
      <c r="AL26" s="274"/>
      <c r="AM26" s="274"/>
      <c r="AN26" s="274"/>
      <c r="AO26" s="274"/>
      <c r="AP26" s="34"/>
      <c r="AQ26" s="34"/>
      <c r="AR26" s="37"/>
      <c r="BG26" s="265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65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38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39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40</v>
      </c>
      <c r="AL28" s="275"/>
      <c r="AM28" s="275"/>
      <c r="AN28" s="275"/>
      <c r="AO28" s="275"/>
      <c r="AP28" s="34"/>
      <c r="AQ28" s="34"/>
      <c r="AR28" s="37"/>
      <c r="BG28" s="265"/>
    </row>
    <row r="29" spans="1:71" s="3" customFormat="1" ht="14.45" customHeight="1">
      <c r="B29" s="38"/>
      <c r="C29" s="39"/>
      <c r="D29" s="28" t="s">
        <v>41</v>
      </c>
      <c r="E29" s="39"/>
      <c r="F29" s="28" t="s">
        <v>42</v>
      </c>
      <c r="G29" s="39"/>
      <c r="H29" s="39"/>
      <c r="I29" s="39"/>
      <c r="J29" s="39"/>
      <c r="K29" s="39"/>
      <c r="L29" s="278">
        <v>0.21</v>
      </c>
      <c r="M29" s="277"/>
      <c r="N29" s="277"/>
      <c r="O29" s="277"/>
      <c r="P29" s="277"/>
      <c r="Q29" s="39"/>
      <c r="R29" s="39"/>
      <c r="S29" s="39"/>
      <c r="T29" s="39"/>
      <c r="U29" s="39"/>
      <c r="V29" s="39"/>
      <c r="W29" s="276">
        <f>ROUND(BB94,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39"/>
      <c r="AG29" s="39"/>
      <c r="AH29" s="39"/>
      <c r="AI29" s="39"/>
      <c r="AJ29" s="39"/>
      <c r="AK29" s="276">
        <f>ROUND(AX94, 2)</f>
        <v>0</v>
      </c>
      <c r="AL29" s="277"/>
      <c r="AM29" s="277"/>
      <c r="AN29" s="277"/>
      <c r="AO29" s="277"/>
      <c r="AP29" s="39"/>
      <c r="AQ29" s="39"/>
      <c r="AR29" s="40"/>
      <c r="BG29" s="266"/>
    </row>
    <row r="30" spans="1:71" s="3" customFormat="1" ht="14.45" customHeight="1">
      <c r="B30" s="38"/>
      <c r="C30" s="39"/>
      <c r="D30" s="39"/>
      <c r="E30" s="39"/>
      <c r="F30" s="28" t="s">
        <v>43</v>
      </c>
      <c r="G30" s="39"/>
      <c r="H30" s="39"/>
      <c r="I30" s="39"/>
      <c r="J30" s="39"/>
      <c r="K30" s="39"/>
      <c r="L30" s="278">
        <v>0.15</v>
      </c>
      <c r="M30" s="277"/>
      <c r="N30" s="277"/>
      <c r="O30" s="277"/>
      <c r="P30" s="277"/>
      <c r="Q30" s="39"/>
      <c r="R30" s="39"/>
      <c r="S30" s="39"/>
      <c r="T30" s="39"/>
      <c r="U30" s="39"/>
      <c r="V30" s="39"/>
      <c r="W30" s="276">
        <f>ROUND(BC94,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39"/>
      <c r="AG30" s="39"/>
      <c r="AH30" s="39"/>
      <c r="AI30" s="39"/>
      <c r="AJ30" s="39"/>
      <c r="AK30" s="276">
        <f>ROUND(AY94, 2)</f>
        <v>0</v>
      </c>
      <c r="AL30" s="277"/>
      <c r="AM30" s="277"/>
      <c r="AN30" s="277"/>
      <c r="AO30" s="277"/>
      <c r="AP30" s="39"/>
      <c r="AQ30" s="39"/>
      <c r="AR30" s="40"/>
      <c r="BG30" s="266"/>
    </row>
    <row r="31" spans="1:71" s="3" customFormat="1" ht="14.45" hidden="1" customHeight="1">
      <c r="B31" s="38"/>
      <c r="C31" s="39"/>
      <c r="D31" s="39"/>
      <c r="E31" s="39"/>
      <c r="F31" s="28" t="s">
        <v>44</v>
      </c>
      <c r="G31" s="39"/>
      <c r="H31" s="39"/>
      <c r="I31" s="39"/>
      <c r="J31" s="39"/>
      <c r="K31" s="39"/>
      <c r="L31" s="278">
        <v>0.21</v>
      </c>
      <c r="M31" s="277"/>
      <c r="N31" s="277"/>
      <c r="O31" s="277"/>
      <c r="P31" s="277"/>
      <c r="Q31" s="39"/>
      <c r="R31" s="39"/>
      <c r="S31" s="39"/>
      <c r="T31" s="39"/>
      <c r="U31" s="39"/>
      <c r="V31" s="39"/>
      <c r="W31" s="276">
        <f>ROUND(BD94,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39"/>
      <c r="AG31" s="39"/>
      <c r="AH31" s="39"/>
      <c r="AI31" s="39"/>
      <c r="AJ31" s="39"/>
      <c r="AK31" s="276">
        <v>0</v>
      </c>
      <c r="AL31" s="277"/>
      <c r="AM31" s="277"/>
      <c r="AN31" s="277"/>
      <c r="AO31" s="277"/>
      <c r="AP31" s="39"/>
      <c r="AQ31" s="39"/>
      <c r="AR31" s="40"/>
      <c r="BG31" s="266"/>
    </row>
    <row r="32" spans="1:71" s="3" customFormat="1" ht="14.45" hidden="1" customHeight="1">
      <c r="B32" s="38"/>
      <c r="C32" s="39"/>
      <c r="D32" s="39"/>
      <c r="E32" s="39"/>
      <c r="F32" s="28" t="s">
        <v>45</v>
      </c>
      <c r="G32" s="39"/>
      <c r="H32" s="39"/>
      <c r="I32" s="39"/>
      <c r="J32" s="39"/>
      <c r="K32" s="39"/>
      <c r="L32" s="278">
        <v>0.15</v>
      </c>
      <c r="M32" s="277"/>
      <c r="N32" s="277"/>
      <c r="O32" s="277"/>
      <c r="P32" s="277"/>
      <c r="Q32" s="39"/>
      <c r="R32" s="39"/>
      <c r="S32" s="39"/>
      <c r="T32" s="39"/>
      <c r="U32" s="39"/>
      <c r="V32" s="39"/>
      <c r="W32" s="276">
        <f>ROUND(BE94,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39"/>
      <c r="AG32" s="39"/>
      <c r="AH32" s="39"/>
      <c r="AI32" s="39"/>
      <c r="AJ32" s="39"/>
      <c r="AK32" s="276">
        <v>0</v>
      </c>
      <c r="AL32" s="277"/>
      <c r="AM32" s="277"/>
      <c r="AN32" s="277"/>
      <c r="AO32" s="277"/>
      <c r="AP32" s="39"/>
      <c r="AQ32" s="39"/>
      <c r="AR32" s="40"/>
      <c r="BG32" s="266"/>
    </row>
    <row r="33" spans="1:59" s="3" customFormat="1" ht="14.45" hidden="1" customHeight="1">
      <c r="B33" s="38"/>
      <c r="C33" s="39"/>
      <c r="D33" s="39"/>
      <c r="E33" s="39"/>
      <c r="F33" s="28" t="s">
        <v>46</v>
      </c>
      <c r="G33" s="39"/>
      <c r="H33" s="39"/>
      <c r="I33" s="39"/>
      <c r="J33" s="39"/>
      <c r="K33" s="39"/>
      <c r="L33" s="278">
        <v>0</v>
      </c>
      <c r="M33" s="277"/>
      <c r="N33" s="277"/>
      <c r="O33" s="277"/>
      <c r="P33" s="277"/>
      <c r="Q33" s="39"/>
      <c r="R33" s="39"/>
      <c r="S33" s="39"/>
      <c r="T33" s="39"/>
      <c r="U33" s="39"/>
      <c r="V33" s="39"/>
      <c r="W33" s="276">
        <f>ROUND(BF94,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39"/>
      <c r="AG33" s="39"/>
      <c r="AH33" s="39"/>
      <c r="AI33" s="39"/>
      <c r="AJ33" s="39"/>
      <c r="AK33" s="276">
        <v>0</v>
      </c>
      <c r="AL33" s="277"/>
      <c r="AM33" s="277"/>
      <c r="AN33" s="277"/>
      <c r="AO33" s="277"/>
      <c r="AP33" s="39"/>
      <c r="AQ33" s="39"/>
      <c r="AR33" s="40"/>
      <c r="BG33" s="266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65"/>
    </row>
    <row r="35" spans="1:59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79" t="s">
        <v>49</v>
      </c>
      <c r="Y35" s="280"/>
      <c r="Z35" s="280"/>
      <c r="AA35" s="280"/>
      <c r="AB35" s="280"/>
      <c r="AC35" s="43"/>
      <c r="AD35" s="43"/>
      <c r="AE35" s="43"/>
      <c r="AF35" s="43"/>
      <c r="AG35" s="43"/>
      <c r="AH35" s="43"/>
      <c r="AI35" s="43"/>
      <c r="AJ35" s="43"/>
      <c r="AK35" s="281">
        <f>SUM(AK26:AK33)</f>
        <v>0</v>
      </c>
      <c r="AL35" s="280"/>
      <c r="AM35" s="280"/>
      <c r="AN35" s="280"/>
      <c r="AO35" s="282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63520145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3" t="str">
        <f>K6</f>
        <v>Sanace důlních škod v úseku Louky nad Olší - Karviná hl.n., kol.č.2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284"/>
      <c r="AL85" s="284"/>
      <c r="AM85" s="284"/>
      <c r="AN85" s="284"/>
      <c r="AO85" s="284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Poddolované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285" t="str">
        <f>IF(AN8= "","",AN8)</f>
        <v>13. 5. 2020</v>
      </c>
      <c r="AN87" s="285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s.o.OŘ Ostrava,ST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33</v>
      </c>
      <c r="AJ89" s="34"/>
      <c r="AK89" s="34"/>
      <c r="AL89" s="34"/>
      <c r="AM89" s="286" t="str">
        <f>IF(E17="","",E17)</f>
        <v xml:space="preserve"> </v>
      </c>
      <c r="AN89" s="287"/>
      <c r="AO89" s="287"/>
      <c r="AP89" s="287"/>
      <c r="AQ89" s="34"/>
      <c r="AR89" s="37"/>
      <c r="AS89" s="288" t="s">
        <v>57</v>
      </c>
      <c r="AT89" s="289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31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286" t="str">
        <f>IF(E20="","",E20)</f>
        <v xml:space="preserve"> </v>
      </c>
      <c r="AN90" s="287"/>
      <c r="AO90" s="287"/>
      <c r="AP90" s="287"/>
      <c r="AQ90" s="34"/>
      <c r="AR90" s="37"/>
      <c r="AS90" s="290"/>
      <c r="AT90" s="291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92"/>
      <c r="AT91" s="293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294" t="s">
        <v>58</v>
      </c>
      <c r="D92" s="295"/>
      <c r="E92" s="295"/>
      <c r="F92" s="295"/>
      <c r="G92" s="295"/>
      <c r="H92" s="70"/>
      <c r="I92" s="296" t="s">
        <v>59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60</v>
      </c>
      <c r="AH92" s="295"/>
      <c r="AI92" s="295"/>
      <c r="AJ92" s="295"/>
      <c r="AK92" s="295"/>
      <c r="AL92" s="295"/>
      <c r="AM92" s="295"/>
      <c r="AN92" s="296" t="s">
        <v>61</v>
      </c>
      <c r="AO92" s="295"/>
      <c r="AP92" s="298"/>
      <c r="AQ92" s="71" t="s">
        <v>62</v>
      </c>
      <c r="AR92" s="37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2">
        <f>ROUND(SUM(AG95:AG96),2)</f>
        <v>0</v>
      </c>
      <c r="AH94" s="302"/>
      <c r="AI94" s="302"/>
      <c r="AJ94" s="302"/>
      <c r="AK94" s="302"/>
      <c r="AL94" s="302"/>
      <c r="AM94" s="302"/>
      <c r="AN94" s="303">
        <f>SUM(AG94,AV94)</f>
        <v>0</v>
      </c>
      <c r="AO94" s="303"/>
      <c r="AP94" s="303"/>
      <c r="AQ94" s="82" t="s">
        <v>1</v>
      </c>
      <c r="AR94" s="83"/>
      <c r="AS94" s="84">
        <f>ROUND(SUM(AS95:AS96),2)</f>
        <v>0</v>
      </c>
      <c r="AT94" s="85">
        <f>ROUND(SUM(AT95:AT96),2)</f>
        <v>0</v>
      </c>
      <c r="AU94" s="86">
        <f>ROUND(SUM(AU95:AU96),2)</f>
        <v>0</v>
      </c>
      <c r="AV94" s="86">
        <f>ROUND(SUM(AX94:AY94),2)</f>
        <v>0</v>
      </c>
      <c r="AW94" s="87">
        <f>ROUND(SUM(AW95:AW96),5)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ROUND(SUM(BB95:BB96),2)</f>
        <v>0</v>
      </c>
      <c r="BC94" s="86">
        <f>ROUND(SUM(BC95:BC96),2)</f>
        <v>0</v>
      </c>
      <c r="BD94" s="86">
        <f>ROUND(SUM(BD95:BD96),2)</f>
        <v>0</v>
      </c>
      <c r="BE94" s="86">
        <f>ROUND(SUM(BE95:BE96),2)</f>
        <v>0</v>
      </c>
      <c r="BF94" s="88">
        <f>ROUND(SUM(BF95:BF96),2)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1" s="7" customFormat="1" ht="24.75" customHeight="1">
      <c r="A95" s="91" t="s">
        <v>83</v>
      </c>
      <c r="B95" s="92"/>
      <c r="C95" s="93"/>
      <c r="D95" s="301" t="s">
        <v>84</v>
      </c>
      <c r="E95" s="301"/>
      <c r="F95" s="301"/>
      <c r="G95" s="301"/>
      <c r="H95" s="301"/>
      <c r="I95" s="94"/>
      <c r="J95" s="301" t="s">
        <v>85</v>
      </c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299">
        <f>'SO01 - Sanace důlních ško...'!K32</f>
        <v>0</v>
      </c>
      <c r="AH95" s="300"/>
      <c r="AI95" s="300"/>
      <c r="AJ95" s="300"/>
      <c r="AK95" s="300"/>
      <c r="AL95" s="300"/>
      <c r="AM95" s="300"/>
      <c r="AN95" s="299">
        <f>SUM(AG95,AV95)</f>
        <v>0</v>
      </c>
      <c r="AO95" s="300"/>
      <c r="AP95" s="300"/>
      <c r="AQ95" s="95" t="s">
        <v>86</v>
      </c>
      <c r="AR95" s="96"/>
      <c r="AS95" s="97">
        <f>'SO01 - Sanace důlních ško...'!K30</f>
        <v>0</v>
      </c>
      <c r="AT95" s="98">
        <f>'SO01 - Sanace důlních ško...'!K31</f>
        <v>0</v>
      </c>
      <c r="AU95" s="98">
        <v>0</v>
      </c>
      <c r="AV95" s="98">
        <f>ROUND(SUM(AX95:AY95),2)</f>
        <v>0</v>
      </c>
      <c r="AW95" s="99">
        <f>'SO01 - Sanace důlních ško...'!T119</f>
        <v>0</v>
      </c>
      <c r="AX95" s="98">
        <f>'SO01 - Sanace důlních ško...'!K35</f>
        <v>0</v>
      </c>
      <c r="AY95" s="98">
        <f>'SO01 - Sanace důlních ško...'!K36</f>
        <v>0</v>
      </c>
      <c r="AZ95" s="98">
        <f>'SO01 - Sanace důlních ško...'!K37</f>
        <v>0</v>
      </c>
      <c r="BA95" s="98">
        <f>'SO01 - Sanace důlních ško...'!K38</f>
        <v>0</v>
      </c>
      <c r="BB95" s="98">
        <f>'SO01 - Sanace důlních ško...'!F35</f>
        <v>0</v>
      </c>
      <c r="BC95" s="98">
        <f>'SO01 - Sanace důlních ško...'!F36</f>
        <v>0</v>
      </c>
      <c r="BD95" s="98">
        <f>'SO01 - Sanace důlních ško...'!F37</f>
        <v>0</v>
      </c>
      <c r="BE95" s="98">
        <f>'SO01 - Sanace důlních ško...'!F38</f>
        <v>0</v>
      </c>
      <c r="BF95" s="100">
        <f>'SO01 - Sanace důlních ško...'!F39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1</v>
      </c>
      <c r="CM95" s="101" t="s">
        <v>89</v>
      </c>
    </row>
    <row r="96" spans="1:91" s="7" customFormat="1" ht="16.5" customHeight="1">
      <c r="A96" s="91" t="s">
        <v>83</v>
      </c>
      <c r="B96" s="92"/>
      <c r="C96" s="93"/>
      <c r="D96" s="301" t="s">
        <v>90</v>
      </c>
      <c r="E96" s="301"/>
      <c r="F96" s="301"/>
      <c r="G96" s="301"/>
      <c r="H96" s="301"/>
      <c r="I96" s="94"/>
      <c r="J96" s="301" t="s">
        <v>91</v>
      </c>
      <c r="K96" s="301"/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'VRN - soupis VRN'!K32</f>
        <v>0</v>
      </c>
      <c r="AH96" s="300"/>
      <c r="AI96" s="300"/>
      <c r="AJ96" s="300"/>
      <c r="AK96" s="300"/>
      <c r="AL96" s="300"/>
      <c r="AM96" s="300"/>
      <c r="AN96" s="299">
        <f>SUM(AG96,AV96)</f>
        <v>0</v>
      </c>
      <c r="AO96" s="300"/>
      <c r="AP96" s="300"/>
      <c r="AQ96" s="95" t="s">
        <v>86</v>
      </c>
      <c r="AR96" s="96"/>
      <c r="AS96" s="102">
        <f>'VRN - soupis VRN'!K30</f>
        <v>0</v>
      </c>
      <c r="AT96" s="103">
        <f>'VRN - soupis VRN'!K31</f>
        <v>0</v>
      </c>
      <c r="AU96" s="103">
        <v>0</v>
      </c>
      <c r="AV96" s="103">
        <f>ROUND(SUM(AX96:AY96),2)</f>
        <v>0</v>
      </c>
      <c r="AW96" s="104">
        <f>'VRN - soupis VRN'!T117</f>
        <v>0</v>
      </c>
      <c r="AX96" s="103">
        <f>'VRN - soupis VRN'!K35</f>
        <v>0</v>
      </c>
      <c r="AY96" s="103">
        <f>'VRN - soupis VRN'!K36</f>
        <v>0</v>
      </c>
      <c r="AZ96" s="103">
        <f>'VRN - soupis VRN'!K37</f>
        <v>0</v>
      </c>
      <c r="BA96" s="103">
        <f>'VRN - soupis VRN'!K38</f>
        <v>0</v>
      </c>
      <c r="BB96" s="103">
        <f>'VRN - soupis VRN'!F35</f>
        <v>0</v>
      </c>
      <c r="BC96" s="103">
        <f>'VRN - soupis VRN'!F36</f>
        <v>0</v>
      </c>
      <c r="BD96" s="103">
        <f>'VRN - soupis VRN'!F37</f>
        <v>0</v>
      </c>
      <c r="BE96" s="103">
        <f>'VRN - soupis VRN'!F38</f>
        <v>0</v>
      </c>
      <c r="BF96" s="105">
        <f>'VRN - soupis VRN'!F39</f>
        <v>0</v>
      </c>
      <c r="BT96" s="101" t="s">
        <v>87</v>
      </c>
      <c r="BV96" s="101" t="s">
        <v>81</v>
      </c>
      <c r="BW96" s="101" t="s">
        <v>92</v>
      </c>
      <c r="BX96" s="101" t="s">
        <v>6</v>
      </c>
      <c r="CL96" s="101" t="s">
        <v>1</v>
      </c>
      <c r="CM96" s="101" t="s">
        <v>89</v>
      </c>
    </row>
    <row r="97" spans="1:59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</row>
    <row r="98" spans="1:59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</sheetData>
  <sheetProtection algorithmName="SHA-512" hashValue="1mv2rD8otdV+Puiv/ehInP+fKwuQmRWVZNbWG7Ls3pgkOtpLQSjnLUUZ7tMJQvySc+kHTQ/6eCy6GoYxXpCXyQ==" saltValue="YzX/5mZ4NpNXkKdesWCO+uGPVtZ1mkglWlj/lggKqvKmEw6VnnB9QvUvJKDyW49Z9UWowH3F7tMlVaazzU7bPA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anace důlních ško...'!C2" display="/"/>
    <hyperlink ref="A96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abSelected="1" topLeftCell="A10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93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Sanace důlních škod v úseku Louky nad Olší - Karviná hl.n., kol.č.2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95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96</v>
      </c>
      <c r="G12" s="32"/>
      <c r="H12" s="32"/>
      <c r="I12" s="115" t="s">
        <v>23</v>
      </c>
      <c r="J12" s="117" t="str">
        <f>'Rekapitulace stavby'!AN8</f>
        <v>13. 5. 2020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97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98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ROUND((SUM(BE119:BE194)),  2)</f>
        <v>0</v>
      </c>
      <c r="G35" s="32"/>
      <c r="H35" s="32"/>
      <c r="I35" s="130">
        <v>0.21</v>
      </c>
      <c r="J35" s="113"/>
      <c r="K35" s="124">
        <f>ROUND(((SUM(BE119:BE194))*I35),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ROUND((SUM(BF119:BF194)),  2)</f>
        <v>0</v>
      </c>
      <c r="G36" s="32"/>
      <c r="H36" s="32"/>
      <c r="I36" s="130">
        <v>0.15</v>
      </c>
      <c r="J36" s="113"/>
      <c r="K36" s="124">
        <f>ROUND(((SUM(BF119:BF194))*I36),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ROUND((SUM(BG119:BG194)),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ROUND((SUM(BH119:BH194)),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ROUND((SUM(BI119:BI194)),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99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Sanace důlních škod v úseku Louky nad Olší - Karviná hl.n., kol.č.2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3" t="str">
        <f>E9</f>
        <v>SO01 - Sanace důlních škod v úseku Louky nad Olší - Karviná hl.n.kol.č.2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kolej č.2 Louky nad Olší - Karviná hl.n.</v>
      </c>
      <c r="G89" s="34"/>
      <c r="H89" s="34"/>
      <c r="I89" s="115" t="s">
        <v>23</v>
      </c>
      <c r="J89" s="117" t="str">
        <f>IF(J12="","",J12)</f>
        <v>13. 5. 2020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100</v>
      </c>
      <c r="D94" s="157"/>
      <c r="E94" s="157"/>
      <c r="F94" s="157"/>
      <c r="G94" s="157"/>
      <c r="H94" s="157"/>
      <c r="I94" s="158" t="s">
        <v>101</v>
      </c>
      <c r="J94" s="158" t="s">
        <v>102</v>
      </c>
      <c r="K94" s="159" t="s">
        <v>103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104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105</v>
      </c>
    </row>
    <row r="97" spans="1:31" s="9" customFormat="1" ht="24.95" customHeight="1">
      <c r="B97" s="162"/>
      <c r="C97" s="163"/>
      <c r="D97" s="164" t="s">
        <v>106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107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10" customFormat="1" ht="14.85" customHeight="1">
      <c r="B99" s="169"/>
      <c r="C99" s="170"/>
      <c r="D99" s="171" t="s">
        <v>108</v>
      </c>
      <c r="E99" s="172"/>
      <c r="F99" s="172"/>
      <c r="G99" s="172"/>
      <c r="H99" s="172"/>
      <c r="I99" s="173">
        <f>Q148</f>
        <v>0</v>
      </c>
      <c r="J99" s="173">
        <f>R148</f>
        <v>0</v>
      </c>
      <c r="K99" s="174">
        <f>K148</f>
        <v>0</v>
      </c>
      <c r="L99" s="170"/>
      <c r="M99" s="175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109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Sanace důlních škod v úseku Louky nad Olší - Karviná hl.n., kol.č.2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94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3" t="str">
        <f>E9</f>
        <v>SO01 - Sanace důlních škod v úseku Louky nad Olší - Karviná hl.n.kol.č.2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kolej č.2 Louky nad Olší - Karviná hl.n.</v>
      </c>
      <c r="G113" s="34"/>
      <c r="H113" s="34"/>
      <c r="I113" s="115" t="s">
        <v>23</v>
      </c>
      <c r="J113" s="117" t="str">
        <f>IF(J12="","",J12)</f>
        <v>13. 5. 2020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Správa železnic s.o.OŘ Ostrava,ST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110</v>
      </c>
      <c r="D118" s="179" t="s">
        <v>62</v>
      </c>
      <c r="E118" s="179" t="s">
        <v>58</v>
      </c>
      <c r="F118" s="179" t="s">
        <v>59</v>
      </c>
      <c r="G118" s="179" t="s">
        <v>111</v>
      </c>
      <c r="H118" s="179" t="s">
        <v>112</v>
      </c>
      <c r="I118" s="180" t="s">
        <v>113</v>
      </c>
      <c r="J118" s="180" t="s">
        <v>114</v>
      </c>
      <c r="K118" s="179" t="s">
        <v>103</v>
      </c>
      <c r="L118" s="181" t="s">
        <v>115</v>
      </c>
      <c r="M118" s="182"/>
      <c r="N118" s="72" t="s">
        <v>1</v>
      </c>
      <c r="O118" s="73" t="s">
        <v>41</v>
      </c>
      <c r="P118" s="73" t="s">
        <v>116</v>
      </c>
      <c r="Q118" s="73" t="s">
        <v>117</v>
      </c>
      <c r="R118" s="73" t="s">
        <v>118</v>
      </c>
      <c r="S118" s="73" t="s">
        <v>119</v>
      </c>
      <c r="T118" s="73" t="s">
        <v>120</v>
      </c>
      <c r="U118" s="73" t="s">
        <v>121</v>
      </c>
      <c r="V118" s="73" t="s">
        <v>122</v>
      </c>
      <c r="W118" s="73" t="s">
        <v>123</v>
      </c>
      <c r="X118" s="74" t="s">
        <v>124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125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</f>
        <v>0</v>
      </c>
      <c r="R119" s="185">
        <f>R120</f>
        <v>0</v>
      </c>
      <c r="S119" s="76"/>
      <c r="T119" s="186">
        <f>T120</f>
        <v>0</v>
      </c>
      <c r="U119" s="76"/>
      <c r="V119" s="186">
        <f>V120</f>
        <v>4149.57287</v>
      </c>
      <c r="W119" s="76"/>
      <c r="X119" s="187">
        <f>X120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105</v>
      </c>
      <c r="BK119" s="188">
        <f>BK120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126</v>
      </c>
      <c r="F120" s="192" t="s">
        <v>127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4149.57287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128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129</v>
      </c>
      <c r="F121" s="204" t="s">
        <v>130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Q122+SUM(Q123:Q148)</f>
        <v>0</v>
      </c>
      <c r="R121" s="198">
        <f>R122+SUM(R123:R148)</f>
        <v>0</v>
      </c>
      <c r="S121" s="197"/>
      <c r="T121" s="199">
        <f>T122+SUM(T123:T148)</f>
        <v>0</v>
      </c>
      <c r="U121" s="197"/>
      <c r="V121" s="199">
        <f>V122+SUM(V123:V148)</f>
        <v>4149.57287</v>
      </c>
      <c r="W121" s="197"/>
      <c r="X121" s="200">
        <f>X122+SUM(X123:X148)</f>
        <v>0</v>
      </c>
      <c r="AR121" s="201" t="s">
        <v>87</v>
      </c>
      <c r="AT121" s="202" t="s">
        <v>78</v>
      </c>
      <c r="AU121" s="202" t="s">
        <v>87</v>
      </c>
      <c r="AY121" s="201" t="s">
        <v>128</v>
      </c>
      <c r="BK121" s="203">
        <f>BK122+SUM(BK123:BK148)</f>
        <v>0</v>
      </c>
    </row>
    <row r="122" spans="1:65" s="2" customFormat="1" ht="21.75" customHeight="1">
      <c r="A122" s="32"/>
      <c r="B122" s="33"/>
      <c r="C122" s="206" t="s">
        <v>87</v>
      </c>
      <c r="D122" s="206" t="s">
        <v>131</v>
      </c>
      <c r="E122" s="207" t="s">
        <v>132</v>
      </c>
      <c r="F122" s="208" t="s">
        <v>133</v>
      </c>
      <c r="G122" s="209" t="s">
        <v>134</v>
      </c>
      <c r="H122" s="210">
        <v>1675</v>
      </c>
      <c r="I122" s="211"/>
      <c r="J122" s="211"/>
      <c r="K122" s="212">
        <f>ROUND(P122*H122,2)</f>
        <v>0</v>
      </c>
      <c r="L122" s="208" t="s">
        <v>135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2847.5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136</v>
      </c>
      <c r="AT122" s="218" t="s">
        <v>131</v>
      </c>
      <c r="AU122" s="218" t="s">
        <v>89</v>
      </c>
      <c r="AY122" s="16" t="s">
        <v>128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136</v>
      </c>
      <c r="BM122" s="218" t="s">
        <v>137</v>
      </c>
    </row>
    <row r="123" spans="1:65" s="2" customFormat="1" ht="21.75" customHeight="1">
      <c r="A123" s="32"/>
      <c r="B123" s="33"/>
      <c r="C123" s="206" t="s">
        <v>89</v>
      </c>
      <c r="D123" s="206" t="s">
        <v>131</v>
      </c>
      <c r="E123" s="207" t="s">
        <v>138</v>
      </c>
      <c r="F123" s="208" t="s">
        <v>139</v>
      </c>
      <c r="G123" s="209" t="s">
        <v>134</v>
      </c>
      <c r="H123" s="210">
        <v>600</v>
      </c>
      <c r="I123" s="211"/>
      <c r="J123" s="211"/>
      <c r="K123" s="212">
        <f>ROUND(P123*H123,2)</f>
        <v>0</v>
      </c>
      <c r="L123" s="208" t="s">
        <v>135</v>
      </c>
      <c r="M123" s="37"/>
      <c r="N123" s="213" t="s">
        <v>1</v>
      </c>
      <c r="O123" s="214" t="s">
        <v>42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1.7</v>
      </c>
      <c r="V123" s="216">
        <f>U123*H123</f>
        <v>1020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136</v>
      </c>
      <c r="AT123" s="218" t="s">
        <v>131</v>
      </c>
      <c r="AU123" s="218" t="s">
        <v>89</v>
      </c>
      <c r="AY123" s="16" t="s">
        <v>128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87</v>
      </c>
      <c r="BK123" s="219">
        <f>ROUND(P123*H123,2)</f>
        <v>0</v>
      </c>
      <c r="BL123" s="16" t="s">
        <v>136</v>
      </c>
      <c r="BM123" s="218" t="s">
        <v>140</v>
      </c>
    </row>
    <row r="124" spans="1:65" s="2" customFormat="1" ht="21.75" customHeight="1">
      <c r="A124" s="32"/>
      <c r="B124" s="33"/>
      <c r="C124" s="206" t="s">
        <v>141</v>
      </c>
      <c r="D124" s="206" t="s">
        <v>131</v>
      </c>
      <c r="E124" s="207" t="s">
        <v>142</v>
      </c>
      <c r="F124" s="208" t="s">
        <v>143</v>
      </c>
      <c r="G124" s="209" t="s">
        <v>134</v>
      </c>
      <c r="H124" s="210">
        <v>150</v>
      </c>
      <c r="I124" s="211"/>
      <c r="J124" s="211"/>
      <c r="K124" s="212">
        <f>ROUND(P124*H124,2)</f>
        <v>0</v>
      </c>
      <c r="L124" s="208" t="s">
        <v>135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1.7</v>
      </c>
      <c r="V124" s="216">
        <f>U124*H124</f>
        <v>255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136</v>
      </c>
      <c r="AT124" s="218" t="s">
        <v>131</v>
      </c>
      <c r="AU124" s="218" t="s">
        <v>89</v>
      </c>
      <c r="AY124" s="16" t="s">
        <v>128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136</v>
      </c>
      <c r="BM124" s="218" t="s">
        <v>144</v>
      </c>
    </row>
    <row r="125" spans="1:65" s="2" customFormat="1" ht="21.75" customHeight="1">
      <c r="A125" s="32"/>
      <c r="B125" s="33"/>
      <c r="C125" s="206" t="s">
        <v>136</v>
      </c>
      <c r="D125" s="206" t="s">
        <v>131</v>
      </c>
      <c r="E125" s="207" t="s">
        <v>145</v>
      </c>
      <c r="F125" s="208" t="s">
        <v>146</v>
      </c>
      <c r="G125" s="209" t="s">
        <v>147</v>
      </c>
      <c r="H125" s="210">
        <v>200</v>
      </c>
      <c r="I125" s="211"/>
      <c r="J125" s="211"/>
      <c r="K125" s="212">
        <f>ROUND(P125*H125,2)</f>
        <v>0</v>
      </c>
      <c r="L125" s="208" t="s">
        <v>135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136</v>
      </c>
      <c r="AT125" s="218" t="s">
        <v>131</v>
      </c>
      <c r="AU125" s="218" t="s">
        <v>89</v>
      </c>
      <c r="AY125" s="16" t="s">
        <v>128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136</v>
      </c>
      <c r="BM125" s="218" t="s">
        <v>148</v>
      </c>
    </row>
    <row r="126" spans="1:65" s="2" customFormat="1" ht="19.5">
      <c r="A126" s="32"/>
      <c r="B126" s="33"/>
      <c r="C126" s="34"/>
      <c r="D126" s="220" t="s">
        <v>149</v>
      </c>
      <c r="E126" s="34"/>
      <c r="F126" s="221" t="s">
        <v>150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149</v>
      </c>
      <c r="AU126" s="16" t="s">
        <v>89</v>
      </c>
    </row>
    <row r="127" spans="1:65" s="2" customFormat="1" ht="21.75" customHeight="1">
      <c r="A127" s="32"/>
      <c r="B127" s="33"/>
      <c r="C127" s="206" t="s">
        <v>129</v>
      </c>
      <c r="D127" s="206" t="s">
        <v>131</v>
      </c>
      <c r="E127" s="207" t="s">
        <v>151</v>
      </c>
      <c r="F127" s="208" t="s">
        <v>152</v>
      </c>
      <c r="G127" s="209" t="s">
        <v>147</v>
      </c>
      <c r="H127" s="210">
        <v>15</v>
      </c>
      <c r="I127" s="211"/>
      <c r="J127" s="211"/>
      <c r="K127" s="212">
        <f>ROUND(P127*H127,2)</f>
        <v>0</v>
      </c>
      <c r="L127" s="208" t="s">
        <v>135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136</v>
      </c>
      <c r="AT127" s="218" t="s">
        <v>131</v>
      </c>
      <c r="AU127" s="218" t="s">
        <v>89</v>
      </c>
      <c r="AY127" s="16" t="s">
        <v>128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136</v>
      </c>
      <c r="BM127" s="218" t="s">
        <v>153</v>
      </c>
    </row>
    <row r="128" spans="1:65" s="2" customFormat="1" ht="19.5">
      <c r="A128" s="32"/>
      <c r="B128" s="33"/>
      <c r="C128" s="34"/>
      <c r="D128" s="220" t="s">
        <v>149</v>
      </c>
      <c r="E128" s="34"/>
      <c r="F128" s="221" t="s">
        <v>150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149</v>
      </c>
      <c r="AU128" s="16" t="s">
        <v>89</v>
      </c>
    </row>
    <row r="129" spans="1:65" s="2" customFormat="1" ht="21.75" customHeight="1">
      <c r="A129" s="32"/>
      <c r="B129" s="33"/>
      <c r="C129" s="206" t="s">
        <v>154</v>
      </c>
      <c r="D129" s="206" t="s">
        <v>131</v>
      </c>
      <c r="E129" s="207" t="s">
        <v>155</v>
      </c>
      <c r="F129" s="208" t="s">
        <v>156</v>
      </c>
      <c r="G129" s="209" t="s">
        <v>147</v>
      </c>
      <c r="H129" s="210">
        <v>15</v>
      </c>
      <c r="I129" s="211"/>
      <c r="J129" s="211"/>
      <c r="K129" s="212">
        <f>ROUND(P129*H129,2)</f>
        <v>0</v>
      </c>
      <c r="L129" s="208" t="s">
        <v>135</v>
      </c>
      <c r="M129" s="37"/>
      <c r="N129" s="213" t="s">
        <v>1</v>
      </c>
      <c r="O129" s="214" t="s">
        <v>42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136</v>
      </c>
      <c r="AT129" s="218" t="s">
        <v>131</v>
      </c>
      <c r="AU129" s="218" t="s">
        <v>89</v>
      </c>
      <c r="AY129" s="16" t="s">
        <v>128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87</v>
      </c>
      <c r="BK129" s="219">
        <f>ROUND(P129*H129,2)</f>
        <v>0</v>
      </c>
      <c r="BL129" s="16" t="s">
        <v>136</v>
      </c>
      <c r="BM129" s="218" t="s">
        <v>157</v>
      </c>
    </row>
    <row r="130" spans="1:65" s="2" customFormat="1" ht="19.5">
      <c r="A130" s="32"/>
      <c r="B130" s="33"/>
      <c r="C130" s="34"/>
      <c r="D130" s="220" t="s">
        <v>149</v>
      </c>
      <c r="E130" s="34"/>
      <c r="F130" s="221" t="s">
        <v>150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149</v>
      </c>
      <c r="AU130" s="16" t="s">
        <v>89</v>
      </c>
    </row>
    <row r="131" spans="1:65" s="2" customFormat="1" ht="21.75" customHeight="1">
      <c r="A131" s="32"/>
      <c r="B131" s="33"/>
      <c r="C131" s="206" t="s">
        <v>158</v>
      </c>
      <c r="D131" s="206" t="s">
        <v>131</v>
      </c>
      <c r="E131" s="207" t="s">
        <v>159</v>
      </c>
      <c r="F131" s="208" t="s">
        <v>160</v>
      </c>
      <c r="G131" s="209" t="s">
        <v>147</v>
      </c>
      <c r="H131" s="210">
        <v>100</v>
      </c>
      <c r="I131" s="211"/>
      <c r="J131" s="211"/>
      <c r="K131" s="212">
        <f>ROUND(P131*H131,2)</f>
        <v>0</v>
      </c>
      <c r="L131" s="208" t="s">
        <v>135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136</v>
      </c>
      <c r="AT131" s="218" t="s">
        <v>131</v>
      </c>
      <c r="AU131" s="218" t="s">
        <v>89</v>
      </c>
      <c r="AY131" s="16" t="s">
        <v>128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136</v>
      </c>
      <c r="BM131" s="218" t="s">
        <v>161</v>
      </c>
    </row>
    <row r="132" spans="1:65" s="2" customFormat="1" ht="21.75" customHeight="1">
      <c r="A132" s="32"/>
      <c r="B132" s="33"/>
      <c r="C132" s="206" t="s">
        <v>162</v>
      </c>
      <c r="D132" s="206" t="s">
        <v>131</v>
      </c>
      <c r="E132" s="207" t="s">
        <v>163</v>
      </c>
      <c r="F132" s="208" t="s">
        <v>164</v>
      </c>
      <c r="G132" s="209" t="s">
        <v>165</v>
      </c>
      <c r="H132" s="210">
        <v>100</v>
      </c>
      <c r="I132" s="211"/>
      <c r="J132" s="211"/>
      <c r="K132" s="212">
        <f>ROUND(P132*H132,2)</f>
        <v>0</v>
      </c>
      <c r="L132" s="208" t="s">
        <v>135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136</v>
      </c>
      <c r="AT132" s="218" t="s">
        <v>131</v>
      </c>
      <c r="AU132" s="218" t="s">
        <v>89</v>
      </c>
      <c r="AY132" s="16" t="s">
        <v>128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136</v>
      </c>
      <c r="BM132" s="218" t="s">
        <v>166</v>
      </c>
    </row>
    <row r="133" spans="1:65" s="2" customFormat="1" ht="19.5">
      <c r="A133" s="32"/>
      <c r="B133" s="33"/>
      <c r="C133" s="34"/>
      <c r="D133" s="220" t="s">
        <v>149</v>
      </c>
      <c r="E133" s="34"/>
      <c r="F133" s="221" t="s">
        <v>167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149</v>
      </c>
      <c r="AU133" s="16" t="s">
        <v>89</v>
      </c>
    </row>
    <row r="134" spans="1:65" s="2" customFormat="1" ht="21.75" customHeight="1">
      <c r="A134" s="32"/>
      <c r="B134" s="33"/>
      <c r="C134" s="206" t="s">
        <v>168</v>
      </c>
      <c r="D134" s="206" t="s">
        <v>131</v>
      </c>
      <c r="E134" s="207" t="s">
        <v>169</v>
      </c>
      <c r="F134" s="208" t="s">
        <v>170</v>
      </c>
      <c r="G134" s="209" t="s">
        <v>165</v>
      </c>
      <c r="H134" s="210">
        <v>2440</v>
      </c>
      <c r="I134" s="211"/>
      <c r="J134" s="211"/>
      <c r="K134" s="212">
        <f>ROUND(P134*H134,2)</f>
        <v>0</v>
      </c>
      <c r="L134" s="208" t="s">
        <v>135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136</v>
      </c>
      <c r="AT134" s="218" t="s">
        <v>131</v>
      </c>
      <c r="AU134" s="218" t="s">
        <v>89</v>
      </c>
      <c r="AY134" s="16" t="s">
        <v>128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136</v>
      </c>
      <c r="BM134" s="218" t="s">
        <v>171</v>
      </c>
    </row>
    <row r="135" spans="1:65" s="2" customFormat="1" ht="19.5">
      <c r="A135" s="32"/>
      <c r="B135" s="33"/>
      <c r="C135" s="34"/>
      <c r="D135" s="220" t="s">
        <v>149</v>
      </c>
      <c r="E135" s="34"/>
      <c r="F135" s="221" t="s">
        <v>167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149</v>
      </c>
      <c r="AU135" s="16" t="s">
        <v>89</v>
      </c>
    </row>
    <row r="136" spans="1:65" s="2" customFormat="1" ht="21.75" customHeight="1">
      <c r="A136" s="32"/>
      <c r="B136" s="33"/>
      <c r="C136" s="206" t="s">
        <v>172</v>
      </c>
      <c r="D136" s="206" t="s">
        <v>131</v>
      </c>
      <c r="E136" s="207" t="s">
        <v>173</v>
      </c>
      <c r="F136" s="208" t="s">
        <v>174</v>
      </c>
      <c r="G136" s="209" t="s">
        <v>147</v>
      </c>
      <c r="H136" s="210">
        <v>20</v>
      </c>
      <c r="I136" s="211"/>
      <c r="J136" s="211"/>
      <c r="K136" s="212">
        <f>ROUND(P136*H136,2)</f>
        <v>0</v>
      </c>
      <c r="L136" s="208" t="s">
        <v>135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136</v>
      </c>
      <c r="AT136" s="218" t="s">
        <v>131</v>
      </c>
      <c r="AU136" s="218" t="s">
        <v>89</v>
      </c>
      <c r="AY136" s="16" t="s">
        <v>128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136</v>
      </c>
      <c r="BM136" s="218" t="s">
        <v>175</v>
      </c>
    </row>
    <row r="137" spans="1:65" s="2" customFormat="1" ht="19.5">
      <c r="A137" s="32"/>
      <c r="B137" s="33"/>
      <c r="C137" s="34"/>
      <c r="D137" s="220" t="s">
        <v>149</v>
      </c>
      <c r="E137" s="34"/>
      <c r="F137" s="221" t="s">
        <v>176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149</v>
      </c>
      <c r="AU137" s="16" t="s">
        <v>89</v>
      </c>
    </row>
    <row r="138" spans="1:65" s="2" customFormat="1" ht="21.75" customHeight="1">
      <c r="A138" s="32"/>
      <c r="B138" s="33"/>
      <c r="C138" s="206" t="s">
        <v>177</v>
      </c>
      <c r="D138" s="206" t="s">
        <v>131</v>
      </c>
      <c r="E138" s="207" t="s">
        <v>178</v>
      </c>
      <c r="F138" s="208" t="s">
        <v>179</v>
      </c>
      <c r="G138" s="209" t="s">
        <v>147</v>
      </c>
      <c r="H138" s="210">
        <v>40</v>
      </c>
      <c r="I138" s="211"/>
      <c r="J138" s="211"/>
      <c r="K138" s="212">
        <f>ROUND(P138*H138,2)</f>
        <v>0</v>
      </c>
      <c r="L138" s="208" t="s">
        <v>135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136</v>
      </c>
      <c r="AT138" s="218" t="s">
        <v>131</v>
      </c>
      <c r="AU138" s="218" t="s">
        <v>89</v>
      </c>
      <c r="AY138" s="16" t="s">
        <v>128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136</v>
      </c>
      <c r="BM138" s="218" t="s">
        <v>180</v>
      </c>
    </row>
    <row r="139" spans="1:65" s="2" customFormat="1" ht="19.5">
      <c r="A139" s="32"/>
      <c r="B139" s="33"/>
      <c r="C139" s="34"/>
      <c r="D139" s="220" t="s">
        <v>149</v>
      </c>
      <c r="E139" s="34"/>
      <c r="F139" s="221" t="s">
        <v>181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149</v>
      </c>
      <c r="AU139" s="16" t="s">
        <v>89</v>
      </c>
    </row>
    <row r="140" spans="1:65" s="2" customFormat="1" ht="21.75" customHeight="1">
      <c r="A140" s="32"/>
      <c r="B140" s="33"/>
      <c r="C140" s="206" t="s">
        <v>182</v>
      </c>
      <c r="D140" s="206" t="s">
        <v>131</v>
      </c>
      <c r="E140" s="207" t="s">
        <v>183</v>
      </c>
      <c r="F140" s="208" t="s">
        <v>184</v>
      </c>
      <c r="G140" s="209" t="s">
        <v>185</v>
      </c>
      <c r="H140" s="210">
        <v>5</v>
      </c>
      <c r="I140" s="211"/>
      <c r="J140" s="211"/>
      <c r="K140" s="212">
        <f>ROUND(P140*H140,2)</f>
        <v>0</v>
      </c>
      <c r="L140" s="208" t="s">
        <v>135</v>
      </c>
      <c r="M140" s="37"/>
      <c r="N140" s="213" t="s">
        <v>1</v>
      </c>
      <c r="O140" s="214" t="s">
        <v>42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136</v>
      </c>
      <c r="AT140" s="218" t="s">
        <v>131</v>
      </c>
      <c r="AU140" s="218" t="s">
        <v>89</v>
      </c>
      <c r="AY140" s="16" t="s">
        <v>128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87</v>
      </c>
      <c r="BK140" s="219">
        <f>ROUND(P140*H140,2)</f>
        <v>0</v>
      </c>
      <c r="BL140" s="16" t="s">
        <v>136</v>
      </c>
      <c r="BM140" s="218" t="s">
        <v>186</v>
      </c>
    </row>
    <row r="141" spans="1:65" s="2" customFormat="1" ht="21.75" customHeight="1">
      <c r="A141" s="32"/>
      <c r="B141" s="33"/>
      <c r="C141" s="206" t="s">
        <v>187</v>
      </c>
      <c r="D141" s="206" t="s">
        <v>131</v>
      </c>
      <c r="E141" s="207" t="s">
        <v>188</v>
      </c>
      <c r="F141" s="208" t="s">
        <v>189</v>
      </c>
      <c r="G141" s="209" t="s">
        <v>147</v>
      </c>
      <c r="H141" s="210">
        <v>100</v>
      </c>
      <c r="I141" s="211"/>
      <c r="J141" s="211"/>
      <c r="K141" s="212">
        <f>ROUND(P141*H141,2)</f>
        <v>0</v>
      </c>
      <c r="L141" s="208" t="s">
        <v>135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136</v>
      </c>
      <c r="AT141" s="218" t="s">
        <v>131</v>
      </c>
      <c r="AU141" s="218" t="s">
        <v>89</v>
      </c>
      <c r="AY141" s="16" t="s">
        <v>128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136</v>
      </c>
      <c r="BM141" s="218" t="s">
        <v>190</v>
      </c>
    </row>
    <row r="142" spans="1:65" s="2" customFormat="1" ht="21.75" customHeight="1">
      <c r="A142" s="32"/>
      <c r="B142" s="33"/>
      <c r="C142" s="206" t="s">
        <v>191</v>
      </c>
      <c r="D142" s="206" t="s">
        <v>131</v>
      </c>
      <c r="E142" s="207" t="s">
        <v>192</v>
      </c>
      <c r="F142" s="208" t="s">
        <v>193</v>
      </c>
      <c r="G142" s="209" t="s">
        <v>147</v>
      </c>
      <c r="H142" s="210">
        <v>100</v>
      </c>
      <c r="I142" s="211"/>
      <c r="J142" s="211"/>
      <c r="K142" s="212">
        <f>ROUND(P142*H142,2)</f>
        <v>0</v>
      </c>
      <c r="L142" s="208" t="s">
        <v>135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136</v>
      </c>
      <c r="AT142" s="218" t="s">
        <v>131</v>
      </c>
      <c r="AU142" s="218" t="s">
        <v>89</v>
      </c>
      <c r="AY142" s="16" t="s">
        <v>128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136</v>
      </c>
      <c r="BM142" s="218" t="s">
        <v>194</v>
      </c>
    </row>
    <row r="143" spans="1:65" s="2" customFormat="1" ht="21.75" customHeight="1">
      <c r="A143" s="32"/>
      <c r="B143" s="33"/>
      <c r="C143" s="206" t="s">
        <v>9</v>
      </c>
      <c r="D143" s="206" t="s">
        <v>131</v>
      </c>
      <c r="E143" s="207" t="s">
        <v>195</v>
      </c>
      <c r="F143" s="208" t="s">
        <v>196</v>
      </c>
      <c r="G143" s="209" t="s">
        <v>147</v>
      </c>
      <c r="H143" s="210">
        <v>200</v>
      </c>
      <c r="I143" s="211"/>
      <c r="J143" s="211"/>
      <c r="K143" s="212">
        <f>ROUND(P143*H143,2)</f>
        <v>0</v>
      </c>
      <c r="L143" s="208" t="s">
        <v>135</v>
      </c>
      <c r="M143" s="37"/>
      <c r="N143" s="213" t="s">
        <v>1</v>
      </c>
      <c r="O143" s="214" t="s">
        <v>42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136</v>
      </c>
      <c r="AT143" s="218" t="s">
        <v>131</v>
      </c>
      <c r="AU143" s="218" t="s">
        <v>89</v>
      </c>
      <c r="AY143" s="16" t="s">
        <v>128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87</v>
      </c>
      <c r="BK143" s="219">
        <f>ROUND(P143*H143,2)</f>
        <v>0</v>
      </c>
      <c r="BL143" s="16" t="s">
        <v>136</v>
      </c>
      <c r="BM143" s="218" t="s">
        <v>197</v>
      </c>
    </row>
    <row r="144" spans="1:65" s="2" customFormat="1" ht="21.75" customHeight="1">
      <c r="A144" s="32"/>
      <c r="B144" s="33"/>
      <c r="C144" s="206" t="s">
        <v>198</v>
      </c>
      <c r="D144" s="206" t="s">
        <v>131</v>
      </c>
      <c r="E144" s="207" t="s">
        <v>199</v>
      </c>
      <c r="F144" s="208" t="s">
        <v>200</v>
      </c>
      <c r="G144" s="209" t="s">
        <v>165</v>
      </c>
      <c r="H144" s="210">
        <v>750</v>
      </c>
      <c r="I144" s="211"/>
      <c r="J144" s="211"/>
      <c r="K144" s="212">
        <f>ROUND(P144*H144,2)</f>
        <v>0</v>
      </c>
      <c r="L144" s="208" t="s">
        <v>135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136</v>
      </c>
      <c r="AT144" s="218" t="s">
        <v>131</v>
      </c>
      <c r="AU144" s="218" t="s">
        <v>89</v>
      </c>
      <c r="AY144" s="16" t="s">
        <v>128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136</v>
      </c>
      <c r="BM144" s="218" t="s">
        <v>201</v>
      </c>
    </row>
    <row r="145" spans="1:65" s="2" customFormat="1" ht="19.5">
      <c r="A145" s="32"/>
      <c r="B145" s="33"/>
      <c r="C145" s="34"/>
      <c r="D145" s="220" t="s">
        <v>149</v>
      </c>
      <c r="E145" s="34"/>
      <c r="F145" s="221" t="s">
        <v>202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149</v>
      </c>
      <c r="AU145" s="16" t="s">
        <v>89</v>
      </c>
    </row>
    <row r="146" spans="1:65" s="2" customFormat="1" ht="21.75" customHeight="1">
      <c r="A146" s="32"/>
      <c r="B146" s="33"/>
      <c r="C146" s="206" t="s">
        <v>203</v>
      </c>
      <c r="D146" s="206" t="s">
        <v>131</v>
      </c>
      <c r="E146" s="207" t="s">
        <v>204</v>
      </c>
      <c r="F146" s="208" t="s">
        <v>205</v>
      </c>
      <c r="G146" s="209" t="s">
        <v>206</v>
      </c>
      <c r="H146" s="210">
        <v>10</v>
      </c>
      <c r="I146" s="211"/>
      <c r="J146" s="211"/>
      <c r="K146" s="212">
        <f>ROUND(P146*H146,2)</f>
        <v>0</v>
      </c>
      <c r="L146" s="208" t="s">
        <v>135</v>
      </c>
      <c r="M146" s="37"/>
      <c r="N146" s="213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136</v>
      </c>
      <c r="AT146" s="218" t="s">
        <v>131</v>
      </c>
      <c r="AU146" s="218" t="s">
        <v>89</v>
      </c>
      <c r="AY146" s="16" t="s">
        <v>128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136</v>
      </c>
      <c r="BM146" s="218" t="s">
        <v>207</v>
      </c>
    </row>
    <row r="147" spans="1:65" s="2" customFormat="1" ht="19.5">
      <c r="A147" s="32"/>
      <c r="B147" s="33"/>
      <c r="C147" s="34"/>
      <c r="D147" s="220" t="s">
        <v>149</v>
      </c>
      <c r="E147" s="34"/>
      <c r="F147" s="221" t="s">
        <v>208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149</v>
      </c>
      <c r="AU147" s="16" t="s">
        <v>89</v>
      </c>
    </row>
    <row r="148" spans="1:65" s="12" customFormat="1" ht="20.85" customHeight="1">
      <c r="B148" s="189"/>
      <c r="C148" s="190"/>
      <c r="D148" s="191" t="s">
        <v>78</v>
      </c>
      <c r="E148" s="204" t="s">
        <v>209</v>
      </c>
      <c r="F148" s="204" t="s">
        <v>210</v>
      </c>
      <c r="G148" s="190"/>
      <c r="H148" s="190"/>
      <c r="I148" s="193"/>
      <c r="J148" s="193"/>
      <c r="K148" s="205">
        <f>BK148</f>
        <v>0</v>
      </c>
      <c r="L148" s="190"/>
      <c r="M148" s="195"/>
      <c r="N148" s="196"/>
      <c r="O148" s="197"/>
      <c r="P148" s="197"/>
      <c r="Q148" s="198">
        <f>SUM(Q149:Q194)</f>
        <v>0</v>
      </c>
      <c r="R148" s="198">
        <f>SUM(R149:R194)</f>
        <v>0</v>
      </c>
      <c r="S148" s="197"/>
      <c r="T148" s="199">
        <f>SUM(T149:T194)</f>
        <v>0</v>
      </c>
      <c r="U148" s="197"/>
      <c r="V148" s="199">
        <f>SUM(V149:V194)</f>
        <v>27.072869999999998</v>
      </c>
      <c r="W148" s="197"/>
      <c r="X148" s="200">
        <f>SUM(X149:X194)</f>
        <v>0</v>
      </c>
      <c r="AR148" s="201" t="s">
        <v>136</v>
      </c>
      <c r="AT148" s="202" t="s">
        <v>78</v>
      </c>
      <c r="AU148" s="202" t="s">
        <v>89</v>
      </c>
      <c r="AY148" s="201" t="s">
        <v>128</v>
      </c>
      <c r="BK148" s="203">
        <f>SUM(BK149:BK194)</f>
        <v>0</v>
      </c>
    </row>
    <row r="149" spans="1:65" s="2" customFormat="1" ht="21.75" customHeight="1">
      <c r="A149" s="32"/>
      <c r="B149" s="33"/>
      <c r="C149" s="206" t="s">
        <v>211</v>
      </c>
      <c r="D149" s="206" t="s">
        <v>131</v>
      </c>
      <c r="E149" s="207" t="s">
        <v>212</v>
      </c>
      <c r="F149" s="208" t="s">
        <v>213</v>
      </c>
      <c r="G149" s="209" t="s">
        <v>147</v>
      </c>
      <c r="H149" s="210">
        <v>40</v>
      </c>
      <c r="I149" s="211"/>
      <c r="J149" s="211"/>
      <c r="K149" s="212">
        <f>ROUND(P149*H149,2)</f>
        <v>0</v>
      </c>
      <c r="L149" s="208" t="s">
        <v>135</v>
      </c>
      <c r="M149" s="37"/>
      <c r="N149" s="213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214</v>
      </c>
      <c r="AT149" s="218" t="s">
        <v>131</v>
      </c>
      <c r="AU149" s="218" t="s">
        <v>141</v>
      </c>
      <c r="AY149" s="16" t="s">
        <v>128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214</v>
      </c>
      <c r="BM149" s="218" t="s">
        <v>215</v>
      </c>
    </row>
    <row r="150" spans="1:65" s="2" customFormat="1" ht="21.75" customHeight="1">
      <c r="A150" s="32"/>
      <c r="B150" s="33"/>
      <c r="C150" s="206" t="s">
        <v>216</v>
      </c>
      <c r="D150" s="206" t="s">
        <v>131</v>
      </c>
      <c r="E150" s="207" t="s">
        <v>217</v>
      </c>
      <c r="F150" s="208" t="s">
        <v>218</v>
      </c>
      <c r="G150" s="209" t="s">
        <v>147</v>
      </c>
      <c r="H150" s="210">
        <v>40</v>
      </c>
      <c r="I150" s="211"/>
      <c r="J150" s="211"/>
      <c r="K150" s="212">
        <f>ROUND(P150*H150,2)</f>
        <v>0</v>
      </c>
      <c r="L150" s="208" t="s">
        <v>135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214</v>
      </c>
      <c r="AT150" s="218" t="s">
        <v>131</v>
      </c>
      <c r="AU150" s="218" t="s">
        <v>141</v>
      </c>
      <c r="AY150" s="16" t="s">
        <v>128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214</v>
      </c>
      <c r="BM150" s="218" t="s">
        <v>219</v>
      </c>
    </row>
    <row r="151" spans="1:65" s="2" customFormat="1" ht="21.75" customHeight="1">
      <c r="A151" s="32"/>
      <c r="B151" s="33"/>
      <c r="C151" s="224" t="s">
        <v>220</v>
      </c>
      <c r="D151" s="224" t="s">
        <v>221</v>
      </c>
      <c r="E151" s="225" t="s">
        <v>222</v>
      </c>
      <c r="F151" s="226" t="s">
        <v>223</v>
      </c>
      <c r="G151" s="227" t="s">
        <v>224</v>
      </c>
      <c r="H151" s="228">
        <v>4122.5</v>
      </c>
      <c r="I151" s="229"/>
      <c r="J151" s="230"/>
      <c r="K151" s="231">
        <f>ROUND(P151*H151,2)</f>
        <v>0</v>
      </c>
      <c r="L151" s="226" t="s">
        <v>225</v>
      </c>
      <c r="M151" s="232"/>
      <c r="N151" s="233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162</v>
      </c>
      <c r="AT151" s="218" t="s">
        <v>221</v>
      </c>
      <c r="AU151" s="218" t="s">
        <v>141</v>
      </c>
      <c r="AY151" s="16" t="s">
        <v>128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136</v>
      </c>
      <c r="BM151" s="218" t="s">
        <v>226</v>
      </c>
    </row>
    <row r="152" spans="1:65" s="13" customFormat="1" ht="11.25">
      <c r="B152" s="234"/>
      <c r="C152" s="235"/>
      <c r="D152" s="220" t="s">
        <v>227</v>
      </c>
      <c r="E152" s="236" t="s">
        <v>1</v>
      </c>
      <c r="F152" s="237" t="s">
        <v>228</v>
      </c>
      <c r="G152" s="235"/>
      <c r="H152" s="238">
        <v>2847.5</v>
      </c>
      <c r="I152" s="239"/>
      <c r="J152" s="239"/>
      <c r="K152" s="235"/>
      <c r="L152" s="235"/>
      <c r="M152" s="240"/>
      <c r="N152" s="241"/>
      <c r="O152" s="242"/>
      <c r="P152" s="242"/>
      <c r="Q152" s="242"/>
      <c r="R152" s="242"/>
      <c r="S152" s="242"/>
      <c r="T152" s="242"/>
      <c r="U152" s="242"/>
      <c r="V152" s="242"/>
      <c r="W152" s="242"/>
      <c r="X152" s="243"/>
      <c r="AT152" s="244" t="s">
        <v>227</v>
      </c>
      <c r="AU152" s="244" t="s">
        <v>141</v>
      </c>
      <c r="AV152" s="13" t="s">
        <v>89</v>
      </c>
      <c r="AW152" s="13" t="s">
        <v>5</v>
      </c>
      <c r="AX152" s="13" t="s">
        <v>79</v>
      </c>
      <c r="AY152" s="244" t="s">
        <v>128</v>
      </c>
    </row>
    <row r="153" spans="1:65" s="13" customFormat="1" ht="11.25">
      <c r="B153" s="234"/>
      <c r="C153" s="235"/>
      <c r="D153" s="220" t="s">
        <v>227</v>
      </c>
      <c r="E153" s="236" t="s">
        <v>1</v>
      </c>
      <c r="F153" s="237" t="s">
        <v>229</v>
      </c>
      <c r="G153" s="235"/>
      <c r="H153" s="238">
        <v>1020</v>
      </c>
      <c r="I153" s="239"/>
      <c r="J153" s="239"/>
      <c r="K153" s="235"/>
      <c r="L153" s="235"/>
      <c r="M153" s="240"/>
      <c r="N153" s="241"/>
      <c r="O153" s="242"/>
      <c r="P153" s="242"/>
      <c r="Q153" s="242"/>
      <c r="R153" s="242"/>
      <c r="S153" s="242"/>
      <c r="T153" s="242"/>
      <c r="U153" s="242"/>
      <c r="V153" s="242"/>
      <c r="W153" s="242"/>
      <c r="X153" s="243"/>
      <c r="AT153" s="244" t="s">
        <v>227</v>
      </c>
      <c r="AU153" s="244" t="s">
        <v>141</v>
      </c>
      <c r="AV153" s="13" t="s">
        <v>89</v>
      </c>
      <c r="AW153" s="13" t="s">
        <v>5</v>
      </c>
      <c r="AX153" s="13" t="s">
        <v>79</v>
      </c>
      <c r="AY153" s="244" t="s">
        <v>128</v>
      </c>
    </row>
    <row r="154" spans="1:65" s="13" customFormat="1" ht="11.25">
      <c r="B154" s="234"/>
      <c r="C154" s="235"/>
      <c r="D154" s="220" t="s">
        <v>227</v>
      </c>
      <c r="E154" s="236" t="s">
        <v>1</v>
      </c>
      <c r="F154" s="237" t="s">
        <v>230</v>
      </c>
      <c r="G154" s="235"/>
      <c r="H154" s="238">
        <v>255</v>
      </c>
      <c r="I154" s="239"/>
      <c r="J154" s="239"/>
      <c r="K154" s="235"/>
      <c r="L154" s="235"/>
      <c r="M154" s="240"/>
      <c r="N154" s="241"/>
      <c r="O154" s="242"/>
      <c r="P154" s="242"/>
      <c r="Q154" s="242"/>
      <c r="R154" s="242"/>
      <c r="S154" s="242"/>
      <c r="T154" s="242"/>
      <c r="U154" s="242"/>
      <c r="V154" s="242"/>
      <c r="W154" s="242"/>
      <c r="X154" s="243"/>
      <c r="AT154" s="244" t="s">
        <v>227</v>
      </c>
      <c r="AU154" s="244" t="s">
        <v>141</v>
      </c>
      <c r="AV154" s="13" t="s">
        <v>89</v>
      </c>
      <c r="AW154" s="13" t="s">
        <v>5</v>
      </c>
      <c r="AX154" s="13" t="s">
        <v>79</v>
      </c>
      <c r="AY154" s="244" t="s">
        <v>128</v>
      </c>
    </row>
    <row r="155" spans="1:65" s="14" customFormat="1" ht="11.25">
      <c r="B155" s="245"/>
      <c r="C155" s="246"/>
      <c r="D155" s="220" t="s">
        <v>227</v>
      </c>
      <c r="E155" s="247" t="s">
        <v>1</v>
      </c>
      <c r="F155" s="248" t="s">
        <v>231</v>
      </c>
      <c r="G155" s="246"/>
      <c r="H155" s="249">
        <v>4122.5</v>
      </c>
      <c r="I155" s="250"/>
      <c r="J155" s="250"/>
      <c r="K155" s="246"/>
      <c r="L155" s="246"/>
      <c r="M155" s="251"/>
      <c r="N155" s="252"/>
      <c r="O155" s="253"/>
      <c r="P155" s="253"/>
      <c r="Q155" s="253"/>
      <c r="R155" s="253"/>
      <c r="S155" s="253"/>
      <c r="T155" s="253"/>
      <c r="U155" s="253"/>
      <c r="V155" s="253"/>
      <c r="W155" s="253"/>
      <c r="X155" s="254"/>
      <c r="AT155" s="255" t="s">
        <v>227</v>
      </c>
      <c r="AU155" s="255" t="s">
        <v>141</v>
      </c>
      <c r="AV155" s="14" t="s">
        <v>136</v>
      </c>
      <c r="AW155" s="14" t="s">
        <v>5</v>
      </c>
      <c r="AX155" s="14" t="s">
        <v>87</v>
      </c>
      <c r="AY155" s="255" t="s">
        <v>128</v>
      </c>
    </row>
    <row r="156" spans="1:65" s="2" customFormat="1" ht="21.75" customHeight="1">
      <c r="A156" s="32"/>
      <c r="B156" s="33"/>
      <c r="C156" s="224" t="s">
        <v>8</v>
      </c>
      <c r="D156" s="224" t="s">
        <v>221</v>
      </c>
      <c r="E156" s="225" t="s">
        <v>232</v>
      </c>
      <c r="F156" s="226" t="s">
        <v>233</v>
      </c>
      <c r="G156" s="227" t="s">
        <v>147</v>
      </c>
      <c r="H156" s="228">
        <v>200</v>
      </c>
      <c r="I156" s="229"/>
      <c r="J156" s="230"/>
      <c r="K156" s="231">
        <f>ROUND(P156*H156,2)</f>
        <v>0</v>
      </c>
      <c r="L156" s="226" t="s">
        <v>225</v>
      </c>
      <c r="M156" s="232"/>
      <c r="N156" s="23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0.10299999999999999</v>
      </c>
      <c r="V156" s="216">
        <f>U156*H156</f>
        <v>20.599999999999998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162</v>
      </c>
      <c r="AT156" s="218" t="s">
        <v>221</v>
      </c>
      <c r="AU156" s="218" t="s">
        <v>141</v>
      </c>
      <c r="AY156" s="16" t="s">
        <v>128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136</v>
      </c>
      <c r="BM156" s="218" t="s">
        <v>234</v>
      </c>
    </row>
    <row r="157" spans="1:65" s="2" customFormat="1" ht="21.75" customHeight="1">
      <c r="A157" s="32"/>
      <c r="B157" s="33"/>
      <c r="C157" s="224" t="s">
        <v>235</v>
      </c>
      <c r="D157" s="224" t="s">
        <v>221</v>
      </c>
      <c r="E157" s="225" t="s">
        <v>236</v>
      </c>
      <c r="F157" s="226" t="s">
        <v>237</v>
      </c>
      <c r="G157" s="227" t="s">
        <v>147</v>
      </c>
      <c r="H157" s="228">
        <v>2080</v>
      </c>
      <c r="I157" s="229"/>
      <c r="J157" s="230"/>
      <c r="K157" s="231">
        <f>ROUND(P157*H157,2)</f>
        <v>0</v>
      </c>
      <c r="L157" s="226" t="s">
        <v>225</v>
      </c>
      <c r="M157" s="232"/>
      <c r="N157" s="233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5.1999999999999995E-4</v>
      </c>
      <c r="V157" s="216">
        <f>U157*H157</f>
        <v>1.0815999999999999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162</v>
      </c>
      <c r="AT157" s="218" t="s">
        <v>221</v>
      </c>
      <c r="AU157" s="218" t="s">
        <v>141</v>
      </c>
      <c r="AY157" s="16" t="s">
        <v>128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136</v>
      </c>
      <c r="BM157" s="218" t="s">
        <v>238</v>
      </c>
    </row>
    <row r="158" spans="1:65" s="13" customFormat="1" ht="11.25">
      <c r="B158" s="234"/>
      <c r="C158" s="235"/>
      <c r="D158" s="220" t="s">
        <v>227</v>
      </c>
      <c r="E158" s="236" t="s">
        <v>1</v>
      </c>
      <c r="F158" s="237" t="s">
        <v>239</v>
      </c>
      <c r="G158" s="235"/>
      <c r="H158" s="238">
        <v>1600</v>
      </c>
      <c r="I158" s="239"/>
      <c r="J158" s="239"/>
      <c r="K158" s="235"/>
      <c r="L158" s="235"/>
      <c r="M158" s="240"/>
      <c r="N158" s="241"/>
      <c r="O158" s="242"/>
      <c r="P158" s="242"/>
      <c r="Q158" s="242"/>
      <c r="R158" s="242"/>
      <c r="S158" s="242"/>
      <c r="T158" s="242"/>
      <c r="U158" s="242"/>
      <c r="V158" s="242"/>
      <c r="W158" s="242"/>
      <c r="X158" s="243"/>
      <c r="AT158" s="244" t="s">
        <v>227</v>
      </c>
      <c r="AU158" s="244" t="s">
        <v>141</v>
      </c>
      <c r="AV158" s="13" t="s">
        <v>89</v>
      </c>
      <c r="AW158" s="13" t="s">
        <v>5</v>
      </c>
      <c r="AX158" s="13" t="s">
        <v>79</v>
      </c>
      <c r="AY158" s="244" t="s">
        <v>128</v>
      </c>
    </row>
    <row r="159" spans="1:65" s="13" customFormat="1" ht="11.25">
      <c r="B159" s="234"/>
      <c r="C159" s="235"/>
      <c r="D159" s="220" t="s">
        <v>227</v>
      </c>
      <c r="E159" s="236" t="s">
        <v>1</v>
      </c>
      <c r="F159" s="237" t="s">
        <v>240</v>
      </c>
      <c r="G159" s="235"/>
      <c r="H159" s="238">
        <v>480</v>
      </c>
      <c r="I159" s="239"/>
      <c r="J159" s="239"/>
      <c r="K159" s="235"/>
      <c r="L159" s="235"/>
      <c r="M159" s="240"/>
      <c r="N159" s="241"/>
      <c r="O159" s="242"/>
      <c r="P159" s="242"/>
      <c r="Q159" s="242"/>
      <c r="R159" s="242"/>
      <c r="S159" s="242"/>
      <c r="T159" s="242"/>
      <c r="U159" s="242"/>
      <c r="V159" s="242"/>
      <c r="W159" s="242"/>
      <c r="X159" s="243"/>
      <c r="AT159" s="244" t="s">
        <v>227</v>
      </c>
      <c r="AU159" s="244" t="s">
        <v>141</v>
      </c>
      <c r="AV159" s="13" t="s">
        <v>89</v>
      </c>
      <c r="AW159" s="13" t="s">
        <v>5</v>
      </c>
      <c r="AX159" s="13" t="s">
        <v>79</v>
      </c>
      <c r="AY159" s="244" t="s">
        <v>128</v>
      </c>
    </row>
    <row r="160" spans="1:65" s="14" customFormat="1" ht="11.25">
      <c r="B160" s="245"/>
      <c r="C160" s="246"/>
      <c r="D160" s="220" t="s">
        <v>227</v>
      </c>
      <c r="E160" s="247" t="s">
        <v>1</v>
      </c>
      <c r="F160" s="248" t="s">
        <v>231</v>
      </c>
      <c r="G160" s="246"/>
      <c r="H160" s="249">
        <v>2080</v>
      </c>
      <c r="I160" s="250"/>
      <c r="J160" s="250"/>
      <c r="K160" s="246"/>
      <c r="L160" s="246"/>
      <c r="M160" s="251"/>
      <c r="N160" s="252"/>
      <c r="O160" s="253"/>
      <c r="P160" s="253"/>
      <c r="Q160" s="253"/>
      <c r="R160" s="253"/>
      <c r="S160" s="253"/>
      <c r="T160" s="253"/>
      <c r="U160" s="253"/>
      <c r="V160" s="253"/>
      <c r="W160" s="253"/>
      <c r="X160" s="254"/>
      <c r="AT160" s="255" t="s">
        <v>227</v>
      </c>
      <c r="AU160" s="255" t="s">
        <v>141</v>
      </c>
      <c r="AV160" s="14" t="s">
        <v>136</v>
      </c>
      <c r="AW160" s="14" t="s">
        <v>5</v>
      </c>
      <c r="AX160" s="14" t="s">
        <v>87</v>
      </c>
      <c r="AY160" s="255" t="s">
        <v>128</v>
      </c>
    </row>
    <row r="161" spans="1:65" s="2" customFormat="1" ht="21.75" customHeight="1">
      <c r="A161" s="32"/>
      <c r="B161" s="33"/>
      <c r="C161" s="224" t="s">
        <v>241</v>
      </c>
      <c r="D161" s="224" t="s">
        <v>221</v>
      </c>
      <c r="E161" s="225" t="s">
        <v>242</v>
      </c>
      <c r="F161" s="226" t="s">
        <v>243</v>
      </c>
      <c r="G161" s="227" t="s">
        <v>147</v>
      </c>
      <c r="H161" s="228">
        <v>3</v>
      </c>
      <c r="I161" s="229"/>
      <c r="J161" s="230"/>
      <c r="K161" s="231">
        <f t="shared" ref="K161:K170" si="1">ROUND(P161*H161,2)</f>
        <v>0</v>
      </c>
      <c r="L161" s="226" t="s">
        <v>135</v>
      </c>
      <c r="M161" s="232"/>
      <c r="N161" s="233" t="s">
        <v>1</v>
      </c>
      <c r="O161" s="214" t="s">
        <v>42</v>
      </c>
      <c r="P161" s="215">
        <f t="shared" ref="P161:P170" si="2">I161+J161</f>
        <v>0</v>
      </c>
      <c r="Q161" s="215">
        <f t="shared" ref="Q161:Q170" si="3">ROUND(I161*H161,2)</f>
        <v>0</v>
      </c>
      <c r="R161" s="215">
        <f t="shared" ref="R161:R170" si="4">ROUND(J161*H161,2)</f>
        <v>0</v>
      </c>
      <c r="S161" s="68"/>
      <c r="T161" s="216">
        <f t="shared" ref="T161:T170" si="5">S161*H161</f>
        <v>0</v>
      </c>
      <c r="U161" s="216">
        <v>0.17827000000000001</v>
      </c>
      <c r="V161" s="216">
        <f t="shared" ref="V161:V170" si="6">U161*H161</f>
        <v>0.53481000000000001</v>
      </c>
      <c r="W161" s="216">
        <v>0</v>
      </c>
      <c r="X161" s="217">
        <f t="shared" ref="X161:X170" si="7"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244</v>
      </c>
      <c r="AT161" s="218" t="s">
        <v>221</v>
      </c>
      <c r="AU161" s="218" t="s">
        <v>141</v>
      </c>
      <c r="AY161" s="16" t="s">
        <v>128</v>
      </c>
      <c r="BE161" s="219">
        <f t="shared" ref="BE161:BE170" si="8">IF(O161="základní",K161,0)</f>
        <v>0</v>
      </c>
      <c r="BF161" s="219">
        <f t="shared" ref="BF161:BF170" si="9">IF(O161="snížená",K161,0)</f>
        <v>0</v>
      </c>
      <c r="BG161" s="219">
        <f t="shared" ref="BG161:BG170" si="10">IF(O161="zákl. přenesená",K161,0)</f>
        <v>0</v>
      </c>
      <c r="BH161" s="219">
        <f t="shared" ref="BH161:BH170" si="11">IF(O161="sníž. přenesená",K161,0)</f>
        <v>0</v>
      </c>
      <c r="BI161" s="219">
        <f t="shared" ref="BI161:BI170" si="12">IF(O161="nulová",K161,0)</f>
        <v>0</v>
      </c>
      <c r="BJ161" s="16" t="s">
        <v>87</v>
      </c>
      <c r="BK161" s="219">
        <f t="shared" ref="BK161:BK170" si="13">ROUND(P161*H161,2)</f>
        <v>0</v>
      </c>
      <c r="BL161" s="16" t="s">
        <v>244</v>
      </c>
      <c r="BM161" s="218" t="s">
        <v>245</v>
      </c>
    </row>
    <row r="162" spans="1:65" s="2" customFormat="1" ht="21.75" customHeight="1">
      <c r="A162" s="32"/>
      <c r="B162" s="33"/>
      <c r="C162" s="224" t="s">
        <v>246</v>
      </c>
      <c r="D162" s="224" t="s">
        <v>221</v>
      </c>
      <c r="E162" s="225" t="s">
        <v>247</v>
      </c>
      <c r="F162" s="226" t="s">
        <v>248</v>
      </c>
      <c r="G162" s="227" t="s">
        <v>147</v>
      </c>
      <c r="H162" s="228">
        <v>3</v>
      </c>
      <c r="I162" s="229"/>
      <c r="J162" s="230"/>
      <c r="K162" s="231">
        <f t="shared" si="1"/>
        <v>0</v>
      </c>
      <c r="L162" s="226" t="s">
        <v>135</v>
      </c>
      <c r="M162" s="232"/>
      <c r="N162" s="233" t="s">
        <v>1</v>
      </c>
      <c r="O162" s="214" t="s">
        <v>42</v>
      </c>
      <c r="P162" s="215">
        <f t="shared" si="2"/>
        <v>0</v>
      </c>
      <c r="Q162" s="215">
        <f t="shared" si="3"/>
        <v>0</v>
      </c>
      <c r="R162" s="215">
        <f t="shared" si="4"/>
        <v>0</v>
      </c>
      <c r="S162" s="68"/>
      <c r="T162" s="216">
        <f t="shared" si="5"/>
        <v>0</v>
      </c>
      <c r="U162" s="216">
        <v>0.14657999999999999</v>
      </c>
      <c r="V162" s="216">
        <f t="shared" si="6"/>
        <v>0.43973999999999996</v>
      </c>
      <c r="W162" s="216">
        <v>0</v>
      </c>
      <c r="X162" s="217">
        <f t="shared" si="7"/>
        <v>0</v>
      </c>
      <c r="Y162" s="32"/>
      <c r="Z162" s="32"/>
      <c r="AA162" s="32"/>
      <c r="AB162" s="32"/>
      <c r="AC162" s="32"/>
      <c r="AD162" s="32"/>
      <c r="AE162" s="32"/>
      <c r="AR162" s="218" t="s">
        <v>244</v>
      </c>
      <c r="AT162" s="218" t="s">
        <v>221</v>
      </c>
      <c r="AU162" s="218" t="s">
        <v>141</v>
      </c>
      <c r="AY162" s="16" t="s">
        <v>128</v>
      </c>
      <c r="BE162" s="219">
        <f t="shared" si="8"/>
        <v>0</v>
      </c>
      <c r="BF162" s="219">
        <f t="shared" si="9"/>
        <v>0</v>
      </c>
      <c r="BG162" s="219">
        <f t="shared" si="10"/>
        <v>0</v>
      </c>
      <c r="BH162" s="219">
        <f t="shared" si="11"/>
        <v>0</v>
      </c>
      <c r="BI162" s="219">
        <f t="shared" si="12"/>
        <v>0</v>
      </c>
      <c r="BJ162" s="16" t="s">
        <v>87</v>
      </c>
      <c r="BK162" s="219">
        <f t="shared" si="13"/>
        <v>0</v>
      </c>
      <c r="BL162" s="16" t="s">
        <v>244</v>
      </c>
      <c r="BM162" s="218" t="s">
        <v>249</v>
      </c>
    </row>
    <row r="163" spans="1:65" s="2" customFormat="1" ht="21.75" customHeight="1">
      <c r="A163" s="32"/>
      <c r="B163" s="33"/>
      <c r="C163" s="224" t="s">
        <v>250</v>
      </c>
      <c r="D163" s="224" t="s">
        <v>221</v>
      </c>
      <c r="E163" s="225" t="s">
        <v>251</v>
      </c>
      <c r="F163" s="226" t="s">
        <v>252</v>
      </c>
      <c r="G163" s="227" t="s">
        <v>147</v>
      </c>
      <c r="H163" s="228">
        <v>3</v>
      </c>
      <c r="I163" s="229"/>
      <c r="J163" s="230"/>
      <c r="K163" s="231">
        <f t="shared" si="1"/>
        <v>0</v>
      </c>
      <c r="L163" s="226" t="s">
        <v>135</v>
      </c>
      <c r="M163" s="232"/>
      <c r="N163" s="233" t="s">
        <v>1</v>
      </c>
      <c r="O163" s="214" t="s">
        <v>42</v>
      </c>
      <c r="P163" s="215">
        <f t="shared" si="2"/>
        <v>0</v>
      </c>
      <c r="Q163" s="215">
        <f t="shared" si="3"/>
        <v>0</v>
      </c>
      <c r="R163" s="215">
        <f t="shared" si="4"/>
        <v>0</v>
      </c>
      <c r="S163" s="68"/>
      <c r="T163" s="216">
        <f t="shared" si="5"/>
        <v>0</v>
      </c>
      <c r="U163" s="216">
        <v>0.15054000000000001</v>
      </c>
      <c r="V163" s="216">
        <f t="shared" si="6"/>
        <v>0.45162000000000002</v>
      </c>
      <c r="W163" s="216">
        <v>0</v>
      </c>
      <c r="X163" s="217">
        <f t="shared" si="7"/>
        <v>0</v>
      </c>
      <c r="Y163" s="32"/>
      <c r="Z163" s="32"/>
      <c r="AA163" s="32"/>
      <c r="AB163" s="32"/>
      <c r="AC163" s="32"/>
      <c r="AD163" s="32"/>
      <c r="AE163" s="32"/>
      <c r="AR163" s="218" t="s">
        <v>244</v>
      </c>
      <c r="AT163" s="218" t="s">
        <v>221</v>
      </c>
      <c r="AU163" s="218" t="s">
        <v>141</v>
      </c>
      <c r="AY163" s="16" t="s">
        <v>128</v>
      </c>
      <c r="BE163" s="219">
        <f t="shared" si="8"/>
        <v>0</v>
      </c>
      <c r="BF163" s="219">
        <f t="shared" si="9"/>
        <v>0</v>
      </c>
      <c r="BG163" s="219">
        <f t="shared" si="10"/>
        <v>0</v>
      </c>
      <c r="BH163" s="219">
        <f t="shared" si="11"/>
        <v>0</v>
      </c>
      <c r="BI163" s="219">
        <f t="shared" si="12"/>
        <v>0</v>
      </c>
      <c r="BJ163" s="16" t="s">
        <v>87</v>
      </c>
      <c r="BK163" s="219">
        <f t="shared" si="13"/>
        <v>0</v>
      </c>
      <c r="BL163" s="16" t="s">
        <v>244</v>
      </c>
      <c r="BM163" s="218" t="s">
        <v>253</v>
      </c>
    </row>
    <row r="164" spans="1:65" s="2" customFormat="1" ht="21.75" customHeight="1">
      <c r="A164" s="32"/>
      <c r="B164" s="33"/>
      <c r="C164" s="224" t="s">
        <v>254</v>
      </c>
      <c r="D164" s="224" t="s">
        <v>221</v>
      </c>
      <c r="E164" s="225" t="s">
        <v>255</v>
      </c>
      <c r="F164" s="226" t="s">
        <v>256</v>
      </c>
      <c r="G164" s="227" t="s">
        <v>147</v>
      </c>
      <c r="H164" s="228">
        <v>3</v>
      </c>
      <c r="I164" s="229"/>
      <c r="J164" s="230"/>
      <c r="K164" s="231">
        <f t="shared" si="1"/>
        <v>0</v>
      </c>
      <c r="L164" s="226" t="s">
        <v>135</v>
      </c>
      <c r="M164" s="232"/>
      <c r="N164" s="233" t="s">
        <v>1</v>
      </c>
      <c r="O164" s="214" t="s">
        <v>42</v>
      </c>
      <c r="P164" s="215">
        <f t="shared" si="2"/>
        <v>0</v>
      </c>
      <c r="Q164" s="215">
        <f t="shared" si="3"/>
        <v>0</v>
      </c>
      <c r="R164" s="215">
        <f t="shared" si="4"/>
        <v>0</v>
      </c>
      <c r="S164" s="68"/>
      <c r="T164" s="216">
        <f t="shared" si="5"/>
        <v>0</v>
      </c>
      <c r="U164" s="216">
        <v>0.1545</v>
      </c>
      <c r="V164" s="216">
        <f t="shared" si="6"/>
        <v>0.46350000000000002</v>
      </c>
      <c r="W164" s="216">
        <v>0</v>
      </c>
      <c r="X164" s="217">
        <f t="shared" si="7"/>
        <v>0</v>
      </c>
      <c r="Y164" s="32"/>
      <c r="Z164" s="32"/>
      <c r="AA164" s="32"/>
      <c r="AB164" s="32"/>
      <c r="AC164" s="32"/>
      <c r="AD164" s="32"/>
      <c r="AE164" s="32"/>
      <c r="AR164" s="218" t="s">
        <v>244</v>
      </c>
      <c r="AT164" s="218" t="s">
        <v>221</v>
      </c>
      <c r="AU164" s="218" t="s">
        <v>141</v>
      </c>
      <c r="AY164" s="16" t="s">
        <v>128</v>
      </c>
      <c r="BE164" s="219">
        <f t="shared" si="8"/>
        <v>0</v>
      </c>
      <c r="BF164" s="219">
        <f t="shared" si="9"/>
        <v>0</v>
      </c>
      <c r="BG164" s="219">
        <f t="shared" si="10"/>
        <v>0</v>
      </c>
      <c r="BH164" s="219">
        <f t="shared" si="11"/>
        <v>0</v>
      </c>
      <c r="BI164" s="219">
        <f t="shared" si="12"/>
        <v>0</v>
      </c>
      <c r="BJ164" s="16" t="s">
        <v>87</v>
      </c>
      <c r="BK164" s="219">
        <f t="shared" si="13"/>
        <v>0</v>
      </c>
      <c r="BL164" s="16" t="s">
        <v>244</v>
      </c>
      <c r="BM164" s="218" t="s">
        <v>257</v>
      </c>
    </row>
    <row r="165" spans="1:65" s="2" customFormat="1" ht="21.75" customHeight="1">
      <c r="A165" s="32"/>
      <c r="B165" s="33"/>
      <c r="C165" s="224" t="s">
        <v>258</v>
      </c>
      <c r="D165" s="224" t="s">
        <v>221</v>
      </c>
      <c r="E165" s="225" t="s">
        <v>259</v>
      </c>
      <c r="F165" s="226" t="s">
        <v>260</v>
      </c>
      <c r="G165" s="227" t="s">
        <v>147</v>
      </c>
      <c r="H165" s="228">
        <v>3</v>
      </c>
      <c r="I165" s="229"/>
      <c r="J165" s="230"/>
      <c r="K165" s="231">
        <f t="shared" si="1"/>
        <v>0</v>
      </c>
      <c r="L165" s="226" t="s">
        <v>135</v>
      </c>
      <c r="M165" s="232"/>
      <c r="N165" s="233" t="s">
        <v>1</v>
      </c>
      <c r="O165" s="214" t="s">
        <v>42</v>
      </c>
      <c r="P165" s="215">
        <f t="shared" si="2"/>
        <v>0</v>
      </c>
      <c r="Q165" s="215">
        <f t="shared" si="3"/>
        <v>0</v>
      </c>
      <c r="R165" s="215">
        <f t="shared" si="4"/>
        <v>0</v>
      </c>
      <c r="S165" s="68"/>
      <c r="T165" s="216">
        <f t="shared" si="5"/>
        <v>0</v>
      </c>
      <c r="U165" s="216">
        <v>0.15845999999999999</v>
      </c>
      <c r="V165" s="216">
        <f t="shared" si="6"/>
        <v>0.47537999999999997</v>
      </c>
      <c r="W165" s="216">
        <v>0</v>
      </c>
      <c r="X165" s="217">
        <f t="shared" si="7"/>
        <v>0</v>
      </c>
      <c r="Y165" s="32"/>
      <c r="Z165" s="32"/>
      <c r="AA165" s="32"/>
      <c r="AB165" s="32"/>
      <c r="AC165" s="32"/>
      <c r="AD165" s="32"/>
      <c r="AE165" s="32"/>
      <c r="AR165" s="218" t="s">
        <v>244</v>
      </c>
      <c r="AT165" s="218" t="s">
        <v>221</v>
      </c>
      <c r="AU165" s="218" t="s">
        <v>141</v>
      </c>
      <c r="AY165" s="16" t="s">
        <v>128</v>
      </c>
      <c r="BE165" s="219">
        <f t="shared" si="8"/>
        <v>0</v>
      </c>
      <c r="BF165" s="219">
        <f t="shared" si="9"/>
        <v>0</v>
      </c>
      <c r="BG165" s="219">
        <f t="shared" si="10"/>
        <v>0</v>
      </c>
      <c r="BH165" s="219">
        <f t="shared" si="11"/>
        <v>0</v>
      </c>
      <c r="BI165" s="219">
        <f t="shared" si="12"/>
        <v>0</v>
      </c>
      <c r="BJ165" s="16" t="s">
        <v>87</v>
      </c>
      <c r="BK165" s="219">
        <f t="shared" si="13"/>
        <v>0</v>
      </c>
      <c r="BL165" s="16" t="s">
        <v>244</v>
      </c>
      <c r="BM165" s="218" t="s">
        <v>261</v>
      </c>
    </row>
    <row r="166" spans="1:65" s="2" customFormat="1" ht="21.75" customHeight="1">
      <c r="A166" s="32"/>
      <c r="B166" s="33"/>
      <c r="C166" s="224" t="s">
        <v>262</v>
      </c>
      <c r="D166" s="224" t="s">
        <v>221</v>
      </c>
      <c r="E166" s="225" t="s">
        <v>263</v>
      </c>
      <c r="F166" s="226" t="s">
        <v>264</v>
      </c>
      <c r="G166" s="227" t="s">
        <v>147</v>
      </c>
      <c r="H166" s="228">
        <v>3</v>
      </c>
      <c r="I166" s="229"/>
      <c r="J166" s="230"/>
      <c r="K166" s="231">
        <f t="shared" si="1"/>
        <v>0</v>
      </c>
      <c r="L166" s="226" t="s">
        <v>135</v>
      </c>
      <c r="M166" s="232"/>
      <c r="N166" s="233" t="s">
        <v>1</v>
      </c>
      <c r="O166" s="214" t="s">
        <v>42</v>
      </c>
      <c r="P166" s="215">
        <f t="shared" si="2"/>
        <v>0</v>
      </c>
      <c r="Q166" s="215">
        <f t="shared" si="3"/>
        <v>0</v>
      </c>
      <c r="R166" s="215">
        <f t="shared" si="4"/>
        <v>0</v>
      </c>
      <c r="S166" s="68"/>
      <c r="T166" s="216">
        <f t="shared" si="5"/>
        <v>0</v>
      </c>
      <c r="U166" s="216">
        <v>0.16242000000000001</v>
      </c>
      <c r="V166" s="216">
        <f t="shared" si="6"/>
        <v>0.48726000000000003</v>
      </c>
      <c r="W166" s="216">
        <v>0</v>
      </c>
      <c r="X166" s="217">
        <f t="shared" si="7"/>
        <v>0</v>
      </c>
      <c r="Y166" s="32"/>
      <c r="Z166" s="32"/>
      <c r="AA166" s="32"/>
      <c r="AB166" s="32"/>
      <c r="AC166" s="32"/>
      <c r="AD166" s="32"/>
      <c r="AE166" s="32"/>
      <c r="AR166" s="218" t="s">
        <v>244</v>
      </c>
      <c r="AT166" s="218" t="s">
        <v>221</v>
      </c>
      <c r="AU166" s="218" t="s">
        <v>141</v>
      </c>
      <c r="AY166" s="16" t="s">
        <v>128</v>
      </c>
      <c r="BE166" s="219">
        <f t="shared" si="8"/>
        <v>0</v>
      </c>
      <c r="BF166" s="219">
        <f t="shared" si="9"/>
        <v>0</v>
      </c>
      <c r="BG166" s="219">
        <f t="shared" si="10"/>
        <v>0</v>
      </c>
      <c r="BH166" s="219">
        <f t="shared" si="11"/>
        <v>0</v>
      </c>
      <c r="BI166" s="219">
        <f t="shared" si="12"/>
        <v>0</v>
      </c>
      <c r="BJ166" s="16" t="s">
        <v>87</v>
      </c>
      <c r="BK166" s="219">
        <f t="shared" si="13"/>
        <v>0</v>
      </c>
      <c r="BL166" s="16" t="s">
        <v>244</v>
      </c>
      <c r="BM166" s="218" t="s">
        <v>265</v>
      </c>
    </row>
    <row r="167" spans="1:65" s="2" customFormat="1" ht="21.75" customHeight="1">
      <c r="A167" s="32"/>
      <c r="B167" s="33"/>
      <c r="C167" s="224" t="s">
        <v>266</v>
      </c>
      <c r="D167" s="224" t="s">
        <v>221</v>
      </c>
      <c r="E167" s="225" t="s">
        <v>267</v>
      </c>
      <c r="F167" s="226" t="s">
        <v>268</v>
      </c>
      <c r="G167" s="227" t="s">
        <v>147</v>
      </c>
      <c r="H167" s="228">
        <v>4</v>
      </c>
      <c r="I167" s="229"/>
      <c r="J167" s="230"/>
      <c r="K167" s="231">
        <f t="shared" si="1"/>
        <v>0</v>
      </c>
      <c r="L167" s="226" t="s">
        <v>135</v>
      </c>
      <c r="M167" s="232"/>
      <c r="N167" s="233" t="s">
        <v>1</v>
      </c>
      <c r="O167" s="214" t="s">
        <v>42</v>
      </c>
      <c r="P167" s="215">
        <f t="shared" si="2"/>
        <v>0</v>
      </c>
      <c r="Q167" s="215">
        <f t="shared" si="3"/>
        <v>0</v>
      </c>
      <c r="R167" s="215">
        <f t="shared" si="4"/>
        <v>0</v>
      </c>
      <c r="S167" s="68"/>
      <c r="T167" s="216">
        <f t="shared" si="5"/>
        <v>0</v>
      </c>
      <c r="U167" s="216">
        <v>0.16638</v>
      </c>
      <c r="V167" s="216">
        <f t="shared" si="6"/>
        <v>0.66552</v>
      </c>
      <c r="W167" s="216">
        <v>0</v>
      </c>
      <c r="X167" s="217">
        <f t="shared" si="7"/>
        <v>0</v>
      </c>
      <c r="Y167" s="32"/>
      <c r="Z167" s="32"/>
      <c r="AA167" s="32"/>
      <c r="AB167" s="32"/>
      <c r="AC167" s="32"/>
      <c r="AD167" s="32"/>
      <c r="AE167" s="32"/>
      <c r="AR167" s="218" t="s">
        <v>244</v>
      </c>
      <c r="AT167" s="218" t="s">
        <v>221</v>
      </c>
      <c r="AU167" s="218" t="s">
        <v>141</v>
      </c>
      <c r="AY167" s="16" t="s">
        <v>128</v>
      </c>
      <c r="BE167" s="219">
        <f t="shared" si="8"/>
        <v>0</v>
      </c>
      <c r="BF167" s="219">
        <f t="shared" si="9"/>
        <v>0</v>
      </c>
      <c r="BG167" s="219">
        <f t="shared" si="10"/>
        <v>0</v>
      </c>
      <c r="BH167" s="219">
        <f t="shared" si="11"/>
        <v>0</v>
      </c>
      <c r="BI167" s="219">
        <f t="shared" si="12"/>
        <v>0</v>
      </c>
      <c r="BJ167" s="16" t="s">
        <v>87</v>
      </c>
      <c r="BK167" s="219">
        <f t="shared" si="13"/>
        <v>0</v>
      </c>
      <c r="BL167" s="16" t="s">
        <v>244</v>
      </c>
      <c r="BM167" s="218" t="s">
        <v>269</v>
      </c>
    </row>
    <row r="168" spans="1:65" s="2" customFormat="1" ht="21.75" customHeight="1">
      <c r="A168" s="32"/>
      <c r="B168" s="33"/>
      <c r="C168" s="224" t="s">
        <v>270</v>
      </c>
      <c r="D168" s="224" t="s">
        <v>221</v>
      </c>
      <c r="E168" s="225" t="s">
        <v>271</v>
      </c>
      <c r="F168" s="226" t="s">
        <v>272</v>
      </c>
      <c r="G168" s="227" t="s">
        <v>147</v>
      </c>
      <c r="H168" s="228">
        <v>4</v>
      </c>
      <c r="I168" s="229"/>
      <c r="J168" s="230"/>
      <c r="K168" s="231">
        <f t="shared" si="1"/>
        <v>0</v>
      </c>
      <c r="L168" s="226" t="s">
        <v>135</v>
      </c>
      <c r="M168" s="232"/>
      <c r="N168" s="233" t="s">
        <v>1</v>
      </c>
      <c r="O168" s="214" t="s">
        <v>42</v>
      </c>
      <c r="P168" s="215">
        <f t="shared" si="2"/>
        <v>0</v>
      </c>
      <c r="Q168" s="215">
        <f t="shared" si="3"/>
        <v>0</v>
      </c>
      <c r="R168" s="215">
        <f t="shared" si="4"/>
        <v>0</v>
      </c>
      <c r="S168" s="68"/>
      <c r="T168" s="216">
        <f t="shared" si="5"/>
        <v>0</v>
      </c>
      <c r="U168" s="216">
        <v>0.17035</v>
      </c>
      <c r="V168" s="216">
        <f t="shared" si="6"/>
        <v>0.68140000000000001</v>
      </c>
      <c r="W168" s="216">
        <v>0</v>
      </c>
      <c r="X168" s="217">
        <f t="shared" si="7"/>
        <v>0</v>
      </c>
      <c r="Y168" s="32"/>
      <c r="Z168" s="32"/>
      <c r="AA168" s="32"/>
      <c r="AB168" s="32"/>
      <c r="AC168" s="32"/>
      <c r="AD168" s="32"/>
      <c r="AE168" s="32"/>
      <c r="AR168" s="218" t="s">
        <v>244</v>
      </c>
      <c r="AT168" s="218" t="s">
        <v>221</v>
      </c>
      <c r="AU168" s="218" t="s">
        <v>141</v>
      </c>
      <c r="AY168" s="16" t="s">
        <v>128</v>
      </c>
      <c r="BE168" s="219">
        <f t="shared" si="8"/>
        <v>0</v>
      </c>
      <c r="BF168" s="219">
        <f t="shared" si="9"/>
        <v>0</v>
      </c>
      <c r="BG168" s="219">
        <f t="shared" si="10"/>
        <v>0</v>
      </c>
      <c r="BH168" s="219">
        <f t="shared" si="11"/>
        <v>0</v>
      </c>
      <c r="BI168" s="219">
        <f t="shared" si="12"/>
        <v>0</v>
      </c>
      <c r="BJ168" s="16" t="s">
        <v>87</v>
      </c>
      <c r="BK168" s="219">
        <f t="shared" si="13"/>
        <v>0</v>
      </c>
      <c r="BL168" s="16" t="s">
        <v>244</v>
      </c>
      <c r="BM168" s="218" t="s">
        <v>273</v>
      </c>
    </row>
    <row r="169" spans="1:65" s="2" customFormat="1" ht="21.75" customHeight="1">
      <c r="A169" s="32"/>
      <c r="B169" s="33"/>
      <c r="C169" s="224" t="s">
        <v>274</v>
      </c>
      <c r="D169" s="224" t="s">
        <v>221</v>
      </c>
      <c r="E169" s="225" t="s">
        <v>275</v>
      </c>
      <c r="F169" s="226" t="s">
        <v>276</v>
      </c>
      <c r="G169" s="227" t="s">
        <v>147</v>
      </c>
      <c r="H169" s="228">
        <v>4</v>
      </c>
      <c r="I169" s="229"/>
      <c r="J169" s="230"/>
      <c r="K169" s="231">
        <f t="shared" si="1"/>
        <v>0</v>
      </c>
      <c r="L169" s="226" t="s">
        <v>135</v>
      </c>
      <c r="M169" s="232"/>
      <c r="N169" s="233" t="s">
        <v>1</v>
      </c>
      <c r="O169" s="214" t="s">
        <v>42</v>
      </c>
      <c r="P169" s="215">
        <f t="shared" si="2"/>
        <v>0</v>
      </c>
      <c r="Q169" s="215">
        <f t="shared" si="3"/>
        <v>0</v>
      </c>
      <c r="R169" s="215">
        <f t="shared" si="4"/>
        <v>0</v>
      </c>
      <c r="S169" s="68"/>
      <c r="T169" s="216">
        <f t="shared" si="5"/>
        <v>0</v>
      </c>
      <c r="U169" s="216">
        <v>0.17430999999999999</v>
      </c>
      <c r="V169" s="216">
        <f t="shared" si="6"/>
        <v>0.69723999999999997</v>
      </c>
      <c r="W169" s="216">
        <v>0</v>
      </c>
      <c r="X169" s="217">
        <f t="shared" si="7"/>
        <v>0</v>
      </c>
      <c r="Y169" s="32"/>
      <c r="Z169" s="32"/>
      <c r="AA169" s="32"/>
      <c r="AB169" s="32"/>
      <c r="AC169" s="32"/>
      <c r="AD169" s="32"/>
      <c r="AE169" s="32"/>
      <c r="AR169" s="218" t="s">
        <v>244</v>
      </c>
      <c r="AT169" s="218" t="s">
        <v>221</v>
      </c>
      <c r="AU169" s="218" t="s">
        <v>141</v>
      </c>
      <c r="AY169" s="16" t="s">
        <v>128</v>
      </c>
      <c r="BE169" s="219">
        <f t="shared" si="8"/>
        <v>0</v>
      </c>
      <c r="BF169" s="219">
        <f t="shared" si="9"/>
        <v>0</v>
      </c>
      <c r="BG169" s="219">
        <f t="shared" si="10"/>
        <v>0</v>
      </c>
      <c r="BH169" s="219">
        <f t="shared" si="11"/>
        <v>0</v>
      </c>
      <c r="BI169" s="219">
        <f t="shared" si="12"/>
        <v>0</v>
      </c>
      <c r="BJ169" s="16" t="s">
        <v>87</v>
      </c>
      <c r="BK169" s="219">
        <f t="shared" si="13"/>
        <v>0</v>
      </c>
      <c r="BL169" s="16" t="s">
        <v>244</v>
      </c>
      <c r="BM169" s="218" t="s">
        <v>277</v>
      </c>
    </row>
    <row r="170" spans="1:65" s="2" customFormat="1" ht="21.75" customHeight="1">
      <c r="A170" s="32"/>
      <c r="B170" s="33"/>
      <c r="C170" s="224" t="s">
        <v>278</v>
      </c>
      <c r="D170" s="224" t="s">
        <v>221</v>
      </c>
      <c r="E170" s="225" t="s">
        <v>279</v>
      </c>
      <c r="F170" s="226" t="s">
        <v>280</v>
      </c>
      <c r="G170" s="227" t="s">
        <v>147</v>
      </c>
      <c r="H170" s="228">
        <v>2080</v>
      </c>
      <c r="I170" s="229"/>
      <c r="J170" s="230"/>
      <c r="K170" s="231">
        <f t="shared" si="1"/>
        <v>0</v>
      </c>
      <c r="L170" s="226" t="s">
        <v>225</v>
      </c>
      <c r="M170" s="232"/>
      <c r="N170" s="233" t="s">
        <v>1</v>
      </c>
      <c r="O170" s="214" t="s">
        <v>42</v>
      </c>
      <c r="P170" s="215">
        <f t="shared" si="2"/>
        <v>0</v>
      </c>
      <c r="Q170" s="215">
        <f t="shared" si="3"/>
        <v>0</v>
      </c>
      <c r="R170" s="215">
        <f t="shared" si="4"/>
        <v>0</v>
      </c>
      <c r="S170" s="68"/>
      <c r="T170" s="216">
        <f t="shared" si="5"/>
        <v>0</v>
      </c>
      <c r="U170" s="216">
        <v>9.0000000000000006E-5</v>
      </c>
      <c r="V170" s="216">
        <f t="shared" si="6"/>
        <v>0.18720000000000001</v>
      </c>
      <c r="W170" s="216">
        <v>0</v>
      </c>
      <c r="X170" s="217">
        <f t="shared" si="7"/>
        <v>0</v>
      </c>
      <c r="Y170" s="32"/>
      <c r="Z170" s="32"/>
      <c r="AA170" s="32"/>
      <c r="AB170" s="32"/>
      <c r="AC170" s="32"/>
      <c r="AD170" s="32"/>
      <c r="AE170" s="32"/>
      <c r="AR170" s="218" t="s">
        <v>162</v>
      </c>
      <c r="AT170" s="218" t="s">
        <v>221</v>
      </c>
      <c r="AU170" s="218" t="s">
        <v>141</v>
      </c>
      <c r="AY170" s="16" t="s">
        <v>128</v>
      </c>
      <c r="BE170" s="219">
        <f t="shared" si="8"/>
        <v>0</v>
      </c>
      <c r="BF170" s="219">
        <f t="shared" si="9"/>
        <v>0</v>
      </c>
      <c r="BG170" s="219">
        <f t="shared" si="10"/>
        <v>0</v>
      </c>
      <c r="BH170" s="219">
        <f t="shared" si="11"/>
        <v>0</v>
      </c>
      <c r="BI170" s="219">
        <f t="shared" si="12"/>
        <v>0</v>
      </c>
      <c r="BJ170" s="16" t="s">
        <v>87</v>
      </c>
      <c r="BK170" s="219">
        <f t="shared" si="13"/>
        <v>0</v>
      </c>
      <c r="BL170" s="16" t="s">
        <v>136</v>
      </c>
      <c r="BM170" s="218" t="s">
        <v>281</v>
      </c>
    </row>
    <row r="171" spans="1:65" s="13" customFormat="1" ht="11.25">
      <c r="B171" s="234"/>
      <c r="C171" s="235"/>
      <c r="D171" s="220" t="s">
        <v>227</v>
      </c>
      <c r="E171" s="236" t="s">
        <v>1</v>
      </c>
      <c r="F171" s="237" t="s">
        <v>239</v>
      </c>
      <c r="G171" s="235"/>
      <c r="H171" s="238">
        <v>1600</v>
      </c>
      <c r="I171" s="239"/>
      <c r="J171" s="239"/>
      <c r="K171" s="235"/>
      <c r="L171" s="235"/>
      <c r="M171" s="240"/>
      <c r="N171" s="241"/>
      <c r="O171" s="242"/>
      <c r="P171" s="242"/>
      <c r="Q171" s="242"/>
      <c r="R171" s="242"/>
      <c r="S171" s="242"/>
      <c r="T171" s="242"/>
      <c r="U171" s="242"/>
      <c r="V171" s="242"/>
      <c r="W171" s="242"/>
      <c r="X171" s="243"/>
      <c r="AT171" s="244" t="s">
        <v>227</v>
      </c>
      <c r="AU171" s="244" t="s">
        <v>141</v>
      </c>
      <c r="AV171" s="13" t="s">
        <v>89</v>
      </c>
      <c r="AW171" s="13" t="s">
        <v>5</v>
      </c>
      <c r="AX171" s="13" t="s">
        <v>79</v>
      </c>
      <c r="AY171" s="244" t="s">
        <v>128</v>
      </c>
    </row>
    <row r="172" spans="1:65" s="13" customFormat="1" ht="11.25">
      <c r="B172" s="234"/>
      <c r="C172" s="235"/>
      <c r="D172" s="220" t="s">
        <v>227</v>
      </c>
      <c r="E172" s="236" t="s">
        <v>1</v>
      </c>
      <c r="F172" s="237" t="s">
        <v>240</v>
      </c>
      <c r="G172" s="235"/>
      <c r="H172" s="238">
        <v>480</v>
      </c>
      <c r="I172" s="239"/>
      <c r="J172" s="239"/>
      <c r="K172" s="235"/>
      <c r="L172" s="235"/>
      <c r="M172" s="240"/>
      <c r="N172" s="241"/>
      <c r="O172" s="242"/>
      <c r="P172" s="242"/>
      <c r="Q172" s="242"/>
      <c r="R172" s="242"/>
      <c r="S172" s="242"/>
      <c r="T172" s="242"/>
      <c r="U172" s="242"/>
      <c r="V172" s="242"/>
      <c r="W172" s="242"/>
      <c r="X172" s="243"/>
      <c r="AT172" s="244" t="s">
        <v>227</v>
      </c>
      <c r="AU172" s="244" t="s">
        <v>141</v>
      </c>
      <c r="AV172" s="13" t="s">
        <v>89</v>
      </c>
      <c r="AW172" s="13" t="s">
        <v>5</v>
      </c>
      <c r="AX172" s="13" t="s">
        <v>79</v>
      </c>
      <c r="AY172" s="244" t="s">
        <v>128</v>
      </c>
    </row>
    <row r="173" spans="1:65" s="14" customFormat="1" ht="11.25">
      <c r="B173" s="245"/>
      <c r="C173" s="246"/>
      <c r="D173" s="220" t="s">
        <v>227</v>
      </c>
      <c r="E173" s="247" t="s">
        <v>1</v>
      </c>
      <c r="F173" s="248" t="s">
        <v>231</v>
      </c>
      <c r="G173" s="246"/>
      <c r="H173" s="249">
        <v>2080</v>
      </c>
      <c r="I173" s="250"/>
      <c r="J173" s="250"/>
      <c r="K173" s="246"/>
      <c r="L173" s="246"/>
      <c r="M173" s="251"/>
      <c r="N173" s="252"/>
      <c r="O173" s="253"/>
      <c r="P173" s="253"/>
      <c r="Q173" s="253"/>
      <c r="R173" s="253"/>
      <c r="S173" s="253"/>
      <c r="T173" s="253"/>
      <c r="U173" s="253"/>
      <c r="V173" s="253"/>
      <c r="W173" s="253"/>
      <c r="X173" s="254"/>
      <c r="AT173" s="255" t="s">
        <v>227</v>
      </c>
      <c r="AU173" s="255" t="s">
        <v>141</v>
      </c>
      <c r="AV173" s="14" t="s">
        <v>136</v>
      </c>
      <c r="AW173" s="14" t="s">
        <v>5</v>
      </c>
      <c r="AX173" s="14" t="s">
        <v>87</v>
      </c>
      <c r="AY173" s="255" t="s">
        <v>128</v>
      </c>
    </row>
    <row r="174" spans="1:65" s="2" customFormat="1" ht="21.75" customHeight="1">
      <c r="A174" s="32"/>
      <c r="B174" s="33"/>
      <c r="C174" s="224" t="s">
        <v>282</v>
      </c>
      <c r="D174" s="224" t="s">
        <v>221</v>
      </c>
      <c r="E174" s="225" t="s">
        <v>283</v>
      </c>
      <c r="F174" s="226" t="s">
        <v>284</v>
      </c>
      <c r="G174" s="227" t="s">
        <v>147</v>
      </c>
      <c r="H174" s="228">
        <v>100</v>
      </c>
      <c r="I174" s="229"/>
      <c r="J174" s="230"/>
      <c r="K174" s="231">
        <f>ROUND(P174*H174,2)</f>
        <v>0</v>
      </c>
      <c r="L174" s="226" t="s">
        <v>135</v>
      </c>
      <c r="M174" s="232"/>
      <c r="N174" s="233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1.8000000000000001E-4</v>
      </c>
      <c r="V174" s="216">
        <f>U174*H174</f>
        <v>1.8000000000000002E-2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214</v>
      </c>
      <c r="AT174" s="218" t="s">
        <v>221</v>
      </c>
      <c r="AU174" s="218" t="s">
        <v>141</v>
      </c>
      <c r="AY174" s="16" t="s">
        <v>128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214</v>
      </c>
      <c r="BM174" s="218" t="s">
        <v>285</v>
      </c>
    </row>
    <row r="175" spans="1:65" s="2" customFormat="1" ht="21.75" customHeight="1">
      <c r="A175" s="32"/>
      <c r="B175" s="33"/>
      <c r="C175" s="224" t="s">
        <v>286</v>
      </c>
      <c r="D175" s="224" t="s">
        <v>221</v>
      </c>
      <c r="E175" s="225" t="s">
        <v>287</v>
      </c>
      <c r="F175" s="226" t="s">
        <v>288</v>
      </c>
      <c r="G175" s="227" t="s">
        <v>147</v>
      </c>
      <c r="H175" s="228">
        <v>200</v>
      </c>
      <c r="I175" s="229"/>
      <c r="J175" s="230"/>
      <c r="K175" s="231">
        <f>ROUND(P175*H175,2)</f>
        <v>0</v>
      </c>
      <c r="L175" s="226" t="s">
        <v>135</v>
      </c>
      <c r="M175" s="232"/>
      <c r="N175" s="233" t="s">
        <v>1</v>
      </c>
      <c r="O175" s="214" t="s">
        <v>42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4.6999999999999999E-4</v>
      </c>
      <c r="V175" s="216">
        <f>U175*H175</f>
        <v>9.4E-2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214</v>
      </c>
      <c r="AT175" s="218" t="s">
        <v>221</v>
      </c>
      <c r="AU175" s="218" t="s">
        <v>141</v>
      </c>
      <c r="AY175" s="16" t="s">
        <v>128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87</v>
      </c>
      <c r="BK175" s="219">
        <f>ROUND(P175*H175,2)</f>
        <v>0</v>
      </c>
      <c r="BL175" s="16" t="s">
        <v>214</v>
      </c>
      <c r="BM175" s="218" t="s">
        <v>289</v>
      </c>
    </row>
    <row r="176" spans="1:65" s="2" customFormat="1" ht="21.75" customHeight="1">
      <c r="A176" s="32"/>
      <c r="B176" s="33"/>
      <c r="C176" s="224" t="s">
        <v>290</v>
      </c>
      <c r="D176" s="224" t="s">
        <v>221</v>
      </c>
      <c r="E176" s="225" t="s">
        <v>291</v>
      </c>
      <c r="F176" s="226" t="s">
        <v>292</v>
      </c>
      <c r="G176" s="227" t="s">
        <v>147</v>
      </c>
      <c r="H176" s="228">
        <v>10</v>
      </c>
      <c r="I176" s="229"/>
      <c r="J176" s="230"/>
      <c r="K176" s="231">
        <f>ROUND(P176*H176,2)</f>
        <v>0</v>
      </c>
      <c r="L176" s="226" t="s">
        <v>135</v>
      </c>
      <c r="M176" s="232"/>
      <c r="N176" s="233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1.796E-2</v>
      </c>
      <c r="V176" s="216">
        <f>U176*H176</f>
        <v>0.17960000000000001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214</v>
      </c>
      <c r="AT176" s="218" t="s">
        <v>221</v>
      </c>
      <c r="AU176" s="218" t="s">
        <v>141</v>
      </c>
      <c r="AY176" s="16" t="s">
        <v>128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214</v>
      </c>
      <c r="BM176" s="218" t="s">
        <v>293</v>
      </c>
    </row>
    <row r="177" spans="1:65" s="2" customFormat="1" ht="21.75" customHeight="1">
      <c r="A177" s="32"/>
      <c r="B177" s="33"/>
      <c r="C177" s="224" t="s">
        <v>294</v>
      </c>
      <c r="D177" s="224" t="s">
        <v>221</v>
      </c>
      <c r="E177" s="225" t="s">
        <v>295</v>
      </c>
      <c r="F177" s="226" t="s">
        <v>296</v>
      </c>
      <c r="G177" s="227" t="s">
        <v>147</v>
      </c>
      <c r="H177" s="228">
        <v>100</v>
      </c>
      <c r="I177" s="229"/>
      <c r="J177" s="230"/>
      <c r="K177" s="231">
        <f>ROUND(P177*H177,2)</f>
        <v>0</v>
      </c>
      <c r="L177" s="226" t="s">
        <v>135</v>
      </c>
      <c r="M177" s="232"/>
      <c r="N177" s="233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1.6000000000000001E-4</v>
      </c>
      <c r="V177" s="216">
        <f>U177*H177</f>
        <v>1.6E-2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162</v>
      </c>
      <c r="AT177" s="218" t="s">
        <v>221</v>
      </c>
      <c r="AU177" s="218" t="s">
        <v>141</v>
      </c>
      <c r="AY177" s="16" t="s">
        <v>128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136</v>
      </c>
      <c r="BM177" s="218" t="s">
        <v>297</v>
      </c>
    </row>
    <row r="178" spans="1:65" s="2" customFormat="1" ht="21.75" customHeight="1">
      <c r="A178" s="32"/>
      <c r="B178" s="33"/>
      <c r="C178" s="206" t="s">
        <v>298</v>
      </c>
      <c r="D178" s="206" t="s">
        <v>131</v>
      </c>
      <c r="E178" s="207" t="s">
        <v>299</v>
      </c>
      <c r="F178" s="208" t="s">
        <v>300</v>
      </c>
      <c r="G178" s="209" t="s">
        <v>224</v>
      </c>
      <c r="H178" s="210">
        <v>4122.5</v>
      </c>
      <c r="I178" s="211"/>
      <c r="J178" s="211"/>
      <c r="K178" s="212">
        <f>ROUND(P178*H178,2)</f>
        <v>0</v>
      </c>
      <c r="L178" s="208" t="s">
        <v>135</v>
      </c>
      <c r="M178" s="37"/>
      <c r="N178" s="213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</v>
      </c>
      <c r="V178" s="216">
        <f>U178*H178</f>
        <v>0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136</v>
      </c>
      <c r="AT178" s="218" t="s">
        <v>131</v>
      </c>
      <c r="AU178" s="218" t="s">
        <v>141</v>
      </c>
      <c r="AY178" s="16" t="s">
        <v>128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136</v>
      </c>
      <c r="BM178" s="218" t="s">
        <v>301</v>
      </c>
    </row>
    <row r="179" spans="1:65" s="2" customFormat="1" ht="19.5">
      <c r="A179" s="32"/>
      <c r="B179" s="33"/>
      <c r="C179" s="34"/>
      <c r="D179" s="220" t="s">
        <v>149</v>
      </c>
      <c r="E179" s="34"/>
      <c r="F179" s="221" t="s">
        <v>302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149</v>
      </c>
      <c r="AU179" s="16" t="s">
        <v>141</v>
      </c>
    </row>
    <row r="180" spans="1:65" s="13" customFormat="1" ht="11.25">
      <c r="B180" s="234"/>
      <c r="C180" s="235"/>
      <c r="D180" s="220" t="s">
        <v>227</v>
      </c>
      <c r="E180" s="236" t="s">
        <v>1</v>
      </c>
      <c r="F180" s="237" t="s">
        <v>303</v>
      </c>
      <c r="G180" s="235"/>
      <c r="H180" s="238">
        <v>4122.5</v>
      </c>
      <c r="I180" s="239"/>
      <c r="J180" s="239"/>
      <c r="K180" s="235"/>
      <c r="L180" s="235"/>
      <c r="M180" s="240"/>
      <c r="N180" s="241"/>
      <c r="O180" s="242"/>
      <c r="P180" s="242"/>
      <c r="Q180" s="242"/>
      <c r="R180" s="242"/>
      <c r="S180" s="242"/>
      <c r="T180" s="242"/>
      <c r="U180" s="242"/>
      <c r="V180" s="242"/>
      <c r="W180" s="242"/>
      <c r="X180" s="243"/>
      <c r="AT180" s="244" t="s">
        <v>227</v>
      </c>
      <c r="AU180" s="244" t="s">
        <v>141</v>
      </c>
      <c r="AV180" s="13" t="s">
        <v>89</v>
      </c>
      <c r="AW180" s="13" t="s">
        <v>5</v>
      </c>
      <c r="AX180" s="13" t="s">
        <v>87</v>
      </c>
      <c r="AY180" s="244" t="s">
        <v>128</v>
      </c>
    </row>
    <row r="181" spans="1:65" s="2" customFormat="1" ht="21.75" customHeight="1">
      <c r="A181" s="32"/>
      <c r="B181" s="33"/>
      <c r="C181" s="206" t="s">
        <v>304</v>
      </c>
      <c r="D181" s="206" t="s">
        <v>131</v>
      </c>
      <c r="E181" s="207" t="s">
        <v>305</v>
      </c>
      <c r="F181" s="208" t="s">
        <v>306</v>
      </c>
      <c r="G181" s="209" t="s">
        <v>224</v>
      </c>
      <c r="H181" s="210">
        <v>27.521000000000001</v>
      </c>
      <c r="I181" s="211"/>
      <c r="J181" s="211"/>
      <c r="K181" s="212">
        <f>ROUND(P181*H181,2)</f>
        <v>0</v>
      </c>
      <c r="L181" s="208" t="s">
        <v>135</v>
      </c>
      <c r="M181" s="37"/>
      <c r="N181" s="213" t="s">
        <v>1</v>
      </c>
      <c r="O181" s="214" t="s">
        <v>42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0</v>
      </c>
      <c r="V181" s="216">
        <f>U181*H181</f>
        <v>0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214</v>
      </c>
      <c r="AT181" s="218" t="s">
        <v>131</v>
      </c>
      <c r="AU181" s="218" t="s">
        <v>141</v>
      </c>
      <c r="AY181" s="16" t="s">
        <v>128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87</v>
      </c>
      <c r="BK181" s="219">
        <f>ROUND(P181*H181,2)</f>
        <v>0</v>
      </c>
      <c r="BL181" s="16" t="s">
        <v>214</v>
      </c>
      <c r="BM181" s="218" t="s">
        <v>307</v>
      </c>
    </row>
    <row r="182" spans="1:65" s="2" customFormat="1" ht="19.5">
      <c r="A182" s="32"/>
      <c r="B182" s="33"/>
      <c r="C182" s="34"/>
      <c r="D182" s="220" t="s">
        <v>149</v>
      </c>
      <c r="E182" s="34"/>
      <c r="F182" s="221" t="s">
        <v>302</v>
      </c>
      <c r="G182" s="34"/>
      <c r="H182" s="34"/>
      <c r="I182" s="113"/>
      <c r="J182" s="113"/>
      <c r="K182" s="34"/>
      <c r="L182" s="34"/>
      <c r="M182" s="37"/>
      <c r="N182" s="222"/>
      <c r="O182" s="223"/>
      <c r="P182" s="68"/>
      <c r="Q182" s="68"/>
      <c r="R182" s="68"/>
      <c r="S182" s="68"/>
      <c r="T182" s="68"/>
      <c r="U182" s="68"/>
      <c r="V182" s="68"/>
      <c r="W182" s="68"/>
      <c r="X182" s="69"/>
      <c r="Y182" s="32"/>
      <c r="Z182" s="32"/>
      <c r="AA182" s="32"/>
      <c r="AB182" s="32"/>
      <c r="AC182" s="32"/>
      <c r="AD182" s="32"/>
      <c r="AE182" s="32"/>
      <c r="AT182" s="16" t="s">
        <v>149</v>
      </c>
      <c r="AU182" s="16" t="s">
        <v>141</v>
      </c>
    </row>
    <row r="183" spans="1:65" s="13" customFormat="1" ht="11.25">
      <c r="B183" s="234"/>
      <c r="C183" s="235"/>
      <c r="D183" s="220" t="s">
        <v>227</v>
      </c>
      <c r="E183" s="236" t="s">
        <v>1</v>
      </c>
      <c r="F183" s="237" t="s">
        <v>308</v>
      </c>
      <c r="G183" s="235"/>
      <c r="H183" s="238">
        <v>20.6</v>
      </c>
      <c r="I183" s="239"/>
      <c r="J183" s="239"/>
      <c r="K183" s="235"/>
      <c r="L183" s="235"/>
      <c r="M183" s="240"/>
      <c r="N183" s="241"/>
      <c r="O183" s="242"/>
      <c r="P183" s="242"/>
      <c r="Q183" s="242"/>
      <c r="R183" s="242"/>
      <c r="S183" s="242"/>
      <c r="T183" s="242"/>
      <c r="U183" s="242"/>
      <c r="V183" s="242"/>
      <c r="W183" s="242"/>
      <c r="X183" s="243"/>
      <c r="AT183" s="244" t="s">
        <v>227</v>
      </c>
      <c r="AU183" s="244" t="s">
        <v>141</v>
      </c>
      <c r="AV183" s="13" t="s">
        <v>89</v>
      </c>
      <c r="AW183" s="13" t="s">
        <v>5</v>
      </c>
      <c r="AX183" s="13" t="s">
        <v>79</v>
      </c>
      <c r="AY183" s="244" t="s">
        <v>128</v>
      </c>
    </row>
    <row r="184" spans="1:65" s="13" customFormat="1" ht="11.25">
      <c r="B184" s="234"/>
      <c r="C184" s="235"/>
      <c r="D184" s="220" t="s">
        <v>227</v>
      </c>
      <c r="E184" s="236" t="s">
        <v>1</v>
      </c>
      <c r="F184" s="237" t="s">
        <v>309</v>
      </c>
      <c r="G184" s="235"/>
      <c r="H184" s="238">
        <v>1.82</v>
      </c>
      <c r="I184" s="239"/>
      <c r="J184" s="239"/>
      <c r="K184" s="235"/>
      <c r="L184" s="235"/>
      <c r="M184" s="240"/>
      <c r="N184" s="241"/>
      <c r="O184" s="242"/>
      <c r="P184" s="242"/>
      <c r="Q184" s="242"/>
      <c r="R184" s="242"/>
      <c r="S184" s="242"/>
      <c r="T184" s="242"/>
      <c r="U184" s="242"/>
      <c r="V184" s="242"/>
      <c r="W184" s="242"/>
      <c r="X184" s="243"/>
      <c r="AT184" s="244" t="s">
        <v>227</v>
      </c>
      <c r="AU184" s="244" t="s">
        <v>141</v>
      </c>
      <c r="AV184" s="13" t="s">
        <v>89</v>
      </c>
      <c r="AW184" s="13" t="s">
        <v>5</v>
      </c>
      <c r="AX184" s="13" t="s">
        <v>79</v>
      </c>
      <c r="AY184" s="244" t="s">
        <v>128</v>
      </c>
    </row>
    <row r="185" spans="1:65" s="13" customFormat="1" ht="11.25">
      <c r="B185" s="234"/>
      <c r="C185" s="235"/>
      <c r="D185" s="220" t="s">
        <v>227</v>
      </c>
      <c r="E185" s="236" t="s">
        <v>1</v>
      </c>
      <c r="F185" s="237" t="s">
        <v>310</v>
      </c>
      <c r="G185" s="235"/>
      <c r="H185" s="238">
        <v>4.8959999999999999</v>
      </c>
      <c r="I185" s="239"/>
      <c r="J185" s="239"/>
      <c r="K185" s="235"/>
      <c r="L185" s="235"/>
      <c r="M185" s="240"/>
      <c r="N185" s="241"/>
      <c r="O185" s="242"/>
      <c r="P185" s="242"/>
      <c r="Q185" s="242"/>
      <c r="R185" s="242"/>
      <c r="S185" s="242"/>
      <c r="T185" s="242"/>
      <c r="U185" s="242"/>
      <c r="V185" s="242"/>
      <c r="W185" s="242"/>
      <c r="X185" s="243"/>
      <c r="AT185" s="244" t="s">
        <v>227</v>
      </c>
      <c r="AU185" s="244" t="s">
        <v>141</v>
      </c>
      <c r="AV185" s="13" t="s">
        <v>89</v>
      </c>
      <c r="AW185" s="13" t="s">
        <v>5</v>
      </c>
      <c r="AX185" s="13" t="s">
        <v>79</v>
      </c>
      <c r="AY185" s="244" t="s">
        <v>128</v>
      </c>
    </row>
    <row r="186" spans="1:65" s="13" customFormat="1" ht="11.25">
      <c r="B186" s="234"/>
      <c r="C186" s="235"/>
      <c r="D186" s="220" t="s">
        <v>227</v>
      </c>
      <c r="E186" s="236" t="s">
        <v>1</v>
      </c>
      <c r="F186" s="237" t="s">
        <v>311</v>
      </c>
      <c r="G186" s="235"/>
      <c r="H186" s="238">
        <v>0.187</v>
      </c>
      <c r="I186" s="239"/>
      <c r="J186" s="239"/>
      <c r="K186" s="235"/>
      <c r="L186" s="235"/>
      <c r="M186" s="240"/>
      <c r="N186" s="241"/>
      <c r="O186" s="242"/>
      <c r="P186" s="242"/>
      <c r="Q186" s="242"/>
      <c r="R186" s="242"/>
      <c r="S186" s="242"/>
      <c r="T186" s="242"/>
      <c r="U186" s="242"/>
      <c r="V186" s="242"/>
      <c r="W186" s="242"/>
      <c r="X186" s="243"/>
      <c r="AT186" s="244" t="s">
        <v>227</v>
      </c>
      <c r="AU186" s="244" t="s">
        <v>141</v>
      </c>
      <c r="AV186" s="13" t="s">
        <v>89</v>
      </c>
      <c r="AW186" s="13" t="s">
        <v>5</v>
      </c>
      <c r="AX186" s="13" t="s">
        <v>79</v>
      </c>
      <c r="AY186" s="244" t="s">
        <v>128</v>
      </c>
    </row>
    <row r="187" spans="1:65" s="13" customFormat="1" ht="11.25">
      <c r="B187" s="234"/>
      <c r="C187" s="235"/>
      <c r="D187" s="220" t="s">
        <v>227</v>
      </c>
      <c r="E187" s="236" t="s">
        <v>1</v>
      </c>
      <c r="F187" s="237" t="s">
        <v>312</v>
      </c>
      <c r="G187" s="235"/>
      <c r="H187" s="238">
        <v>1.7999999999999999E-2</v>
      </c>
      <c r="I187" s="239"/>
      <c r="J187" s="239"/>
      <c r="K187" s="235"/>
      <c r="L187" s="235"/>
      <c r="M187" s="240"/>
      <c r="N187" s="241"/>
      <c r="O187" s="242"/>
      <c r="P187" s="242"/>
      <c r="Q187" s="242"/>
      <c r="R187" s="242"/>
      <c r="S187" s="242"/>
      <c r="T187" s="242"/>
      <c r="U187" s="242"/>
      <c r="V187" s="242"/>
      <c r="W187" s="242"/>
      <c r="X187" s="243"/>
      <c r="AT187" s="244" t="s">
        <v>227</v>
      </c>
      <c r="AU187" s="244" t="s">
        <v>141</v>
      </c>
      <c r="AV187" s="13" t="s">
        <v>89</v>
      </c>
      <c r="AW187" s="13" t="s">
        <v>5</v>
      </c>
      <c r="AX187" s="13" t="s">
        <v>79</v>
      </c>
      <c r="AY187" s="244" t="s">
        <v>128</v>
      </c>
    </row>
    <row r="188" spans="1:65" s="14" customFormat="1" ht="11.25">
      <c r="B188" s="245"/>
      <c r="C188" s="246"/>
      <c r="D188" s="220" t="s">
        <v>227</v>
      </c>
      <c r="E188" s="247" t="s">
        <v>1</v>
      </c>
      <c r="F188" s="248" t="s">
        <v>231</v>
      </c>
      <c r="G188" s="246"/>
      <c r="H188" s="249">
        <v>27.521000000000004</v>
      </c>
      <c r="I188" s="250"/>
      <c r="J188" s="250"/>
      <c r="K188" s="246"/>
      <c r="L188" s="246"/>
      <c r="M188" s="251"/>
      <c r="N188" s="252"/>
      <c r="O188" s="253"/>
      <c r="P188" s="253"/>
      <c r="Q188" s="253"/>
      <c r="R188" s="253"/>
      <c r="S188" s="253"/>
      <c r="T188" s="253"/>
      <c r="U188" s="253"/>
      <c r="V188" s="253"/>
      <c r="W188" s="253"/>
      <c r="X188" s="254"/>
      <c r="AT188" s="255" t="s">
        <v>227</v>
      </c>
      <c r="AU188" s="255" t="s">
        <v>141</v>
      </c>
      <c r="AV188" s="14" t="s">
        <v>136</v>
      </c>
      <c r="AW188" s="14" t="s">
        <v>5</v>
      </c>
      <c r="AX188" s="14" t="s">
        <v>87</v>
      </c>
      <c r="AY188" s="255" t="s">
        <v>128</v>
      </c>
    </row>
    <row r="189" spans="1:65" s="2" customFormat="1" ht="21.75" customHeight="1">
      <c r="A189" s="32"/>
      <c r="B189" s="33"/>
      <c r="C189" s="206" t="s">
        <v>313</v>
      </c>
      <c r="D189" s="206" t="s">
        <v>131</v>
      </c>
      <c r="E189" s="207" t="s">
        <v>314</v>
      </c>
      <c r="F189" s="208" t="s">
        <v>315</v>
      </c>
      <c r="G189" s="209" t="s">
        <v>147</v>
      </c>
      <c r="H189" s="210">
        <v>2</v>
      </c>
      <c r="I189" s="211"/>
      <c r="J189" s="211"/>
      <c r="K189" s="212">
        <f>ROUND(P189*H189,2)</f>
        <v>0</v>
      </c>
      <c r="L189" s="208" t="s">
        <v>135</v>
      </c>
      <c r="M189" s="37"/>
      <c r="N189" s="213" t="s">
        <v>1</v>
      </c>
      <c r="O189" s="214" t="s">
        <v>42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214</v>
      </c>
      <c r="AT189" s="218" t="s">
        <v>131</v>
      </c>
      <c r="AU189" s="218" t="s">
        <v>141</v>
      </c>
      <c r="AY189" s="16" t="s">
        <v>128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87</v>
      </c>
      <c r="BK189" s="219">
        <f>ROUND(P189*H189,2)</f>
        <v>0</v>
      </c>
      <c r="BL189" s="16" t="s">
        <v>214</v>
      </c>
      <c r="BM189" s="218" t="s">
        <v>316</v>
      </c>
    </row>
    <row r="190" spans="1:65" s="13" customFormat="1" ht="11.25">
      <c r="B190" s="234"/>
      <c r="C190" s="235"/>
      <c r="D190" s="220" t="s">
        <v>227</v>
      </c>
      <c r="E190" s="236" t="s">
        <v>1</v>
      </c>
      <c r="F190" s="237" t="s">
        <v>317</v>
      </c>
      <c r="G190" s="235"/>
      <c r="H190" s="238">
        <v>2</v>
      </c>
      <c r="I190" s="239"/>
      <c r="J190" s="239"/>
      <c r="K190" s="235"/>
      <c r="L190" s="235"/>
      <c r="M190" s="240"/>
      <c r="N190" s="241"/>
      <c r="O190" s="242"/>
      <c r="P190" s="242"/>
      <c r="Q190" s="242"/>
      <c r="R190" s="242"/>
      <c r="S190" s="242"/>
      <c r="T190" s="242"/>
      <c r="U190" s="242"/>
      <c r="V190" s="242"/>
      <c r="W190" s="242"/>
      <c r="X190" s="243"/>
      <c r="AT190" s="244" t="s">
        <v>227</v>
      </c>
      <c r="AU190" s="244" t="s">
        <v>141</v>
      </c>
      <c r="AV190" s="13" t="s">
        <v>89</v>
      </c>
      <c r="AW190" s="13" t="s">
        <v>5</v>
      </c>
      <c r="AX190" s="13" t="s">
        <v>87</v>
      </c>
      <c r="AY190" s="244" t="s">
        <v>128</v>
      </c>
    </row>
    <row r="191" spans="1:65" s="2" customFormat="1" ht="21.75" customHeight="1">
      <c r="A191" s="32"/>
      <c r="B191" s="33"/>
      <c r="C191" s="206" t="s">
        <v>318</v>
      </c>
      <c r="D191" s="206" t="s">
        <v>131</v>
      </c>
      <c r="E191" s="207" t="s">
        <v>319</v>
      </c>
      <c r="F191" s="208" t="s">
        <v>320</v>
      </c>
      <c r="G191" s="209" t="s">
        <v>147</v>
      </c>
      <c r="H191" s="210">
        <v>2</v>
      </c>
      <c r="I191" s="211"/>
      <c r="J191" s="211"/>
      <c r="K191" s="212">
        <f>ROUND(P191*H191,2)</f>
        <v>0</v>
      </c>
      <c r="L191" s="208" t="s">
        <v>135</v>
      </c>
      <c r="M191" s="37"/>
      <c r="N191" s="213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214</v>
      </c>
      <c r="AT191" s="218" t="s">
        <v>131</v>
      </c>
      <c r="AU191" s="218" t="s">
        <v>141</v>
      </c>
      <c r="AY191" s="16" t="s">
        <v>128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214</v>
      </c>
      <c r="BM191" s="218" t="s">
        <v>321</v>
      </c>
    </row>
    <row r="192" spans="1:65" s="13" customFormat="1" ht="11.25">
      <c r="B192" s="234"/>
      <c r="C192" s="235"/>
      <c r="D192" s="220" t="s">
        <v>227</v>
      </c>
      <c r="E192" s="236" t="s">
        <v>1</v>
      </c>
      <c r="F192" s="237" t="s">
        <v>322</v>
      </c>
      <c r="G192" s="235"/>
      <c r="H192" s="238">
        <v>1</v>
      </c>
      <c r="I192" s="239"/>
      <c r="J192" s="239"/>
      <c r="K192" s="235"/>
      <c r="L192" s="235"/>
      <c r="M192" s="240"/>
      <c r="N192" s="241"/>
      <c r="O192" s="242"/>
      <c r="P192" s="242"/>
      <c r="Q192" s="242"/>
      <c r="R192" s="242"/>
      <c r="S192" s="242"/>
      <c r="T192" s="242"/>
      <c r="U192" s="242"/>
      <c r="V192" s="242"/>
      <c r="W192" s="242"/>
      <c r="X192" s="243"/>
      <c r="AT192" s="244" t="s">
        <v>227</v>
      </c>
      <c r="AU192" s="244" t="s">
        <v>141</v>
      </c>
      <c r="AV192" s="13" t="s">
        <v>89</v>
      </c>
      <c r="AW192" s="13" t="s">
        <v>5</v>
      </c>
      <c r="AX192" s="13" t="s">
        <v>79</v>
      </c>
      <c r="AY192" s="244" t="s">
        <v>128</v>
      </c>
    </row>
    <row r="193" spans="1:51" s="13" customFormat="1" ht="11.25">
      <c r="B193" s="234"/>
      <c r="C193" s="235"/>
      <c r="D193" s="220" t="s">
        <v>227</v>
      </c>
      <c r="E193" s="236" t="s">
        <v>1</v>
      </c>
      <c r="F193" s="237" t="s">
        <v>323</v>
      </c>
      <c r="G193" s="235"/>
      <c r="H193" s="238">
        <v>1</v>
      </c>
      <c r="I193" s="239"/>
      <c r="J193" s="239"/>
      <c r="K193" s="235"/>
      <c r="L193" s="235"/>
      <c r="M193" s="240"/>
      <c r="N193" s="241"/>
      <c r="O193" s="242"/>
      <c r="P193" s="242"/>
      <c r="Q193" s="242"/>
      <c r="R193" s="242"/>
      <c r="S193" s="242"/>
      <c r="T193" s="242"/>
      <c r="U193" s="242"/>
      <c r="V193" s="242"/>
      <c r="W193" s="242"/>
      <c r="X193" s="243"/>
      <c r="AT193" s="244" t="s">
        <v>227</v>
      </c>
      <c r="AU193" s="244" t="s">
        <v>141</v>
      </c>
      <c r="AV193" s="13" t="s">
        <v>89</v>
      </c>
      <c r="AW193" s="13" t="s">
        <v>5</v>
      </c>
      <c r="AX193" s="13" t="s">
        <v>79</v>
      </c>
      <c r="AY193" s="244" t="s">
        <v>128</v>
      </c>
    </row>
    <row r="194" spans="1:51" s="14" customFormat="1" ht="11.25">
      <c r="B194" s="245"/>
      <c r="C194" s="246"/>
      <c r="D194" s="220" t="s">
        <v>227</v>
      </c>
      <c r="E194" s="247" t="s">
        <v>1</v>
      </c>
      <c r="F194" s="248" t="s">
        <v>231</v>
      </c>
      <c r="G194" s="246"/>
      <c r="H194" s="249">
        <v>2</v>
      </c>
      <c r="I194" s="250"/>
      <c r="J194" s="250"/>
      <c r="K194" s="246"/>
      <c r="L194" s="246"/>
      <c r="M194" s="251"/>
      <c r="N194" s="256"/>
      <c r="O194" s="257"/>
      <c r="P194" s="257"/>
      <c r="Q194" s="257"/>
      <c r="R194" s="257"/>
      <c r="S194" s="257"/>
      <c r="T194" s="257"/>
      <c r="U194" s="257"/>
      <c r="V194" s="257"/>
      <c r="W194" s="257"/>
      <c r="X194" s="258"/>
      <c r="AT194" s="255" t="s">
        <v>227</v>
      </c>
      <c r="AU194" s="255" t="s">
        <v>141</v>
      </c>
      <c r="AV194" s="14" t="s">
        <v>136</v>
      </c>
      <c r="AW194" s="14" t="s">
        <v>5</v>
      </c>
      <c r="AX194" s="14" t="s">
        <v>87</v>
      </c>
      <c r="AY194" s="255" t="s">
        <v>128</v>
      </c>
    </row>
    <row r="195" spans="1:51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151"/>
      <c r="J195" s="151"/>
      <c r="K195" s="53"/>
      <c r="L195" s="53"/>
      <c r="M195" s="37"/>
      <c r="N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CBXuSw29u7bQ1EILpX+J7kIFCmQj0+bL9Dtsx9fcf95pXadYV0NcVuZsTlsT4p8ls+QVHvlahKh/Afa/JqYQIA==" saltValue="9dsLHAcYa+zm0D6cNj4gMCxVBqYukZfVRZDFeg2j/59W1jEn9Exc8Fe+Z0WaerWTZVn570Ry4fRS1zzOf9JbrA==" spinCount="100000" sheet="1" objects="1" scenarios="1" formatColumns="0" formatRows="0" autoFilter="0"/>
  <autoFilter ref="C118:L19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topLeftCell="A10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93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Sanace důlních škod v úseku Louky nad Olší - Karviná hl.n., kol.č.2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324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34</v>
      </c>
      <c r="G12" s="32"/>
      <c r="H12" s="32"/>
      <c r="I12" s="115" t="s">
        <v>23</v>
      </c>
      <c r="J12" s="117" t="str">
        <f>'Rekapitulace stavby'!AN8</f>
        <v>13. 5. 2020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1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1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97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98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ROUND((SUM(BE117:BE120)),  2)</f>
        <v>0</v>
      </c>
      <c r="G35" s="32"/>
      <c r="H35" s="32"/>
      <c r="I35" s="130">
        <v>0.21</v>
      </c>
      <c r="J35" s="113"/>
      <c r="K35" s="124">
        <f>ROUND(((SUM(BE117:BE120))*I35),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ROUND((SUM(BF117:BF120)),  2)</f>
        <v>0</v>
      </c>
      <c r="G36" s="32"/>
      <c r="H36" s="32"/>
      <c r="I36" s="130">
        <v>0.15</v>
      </c>
      <c r="J36" s="113"/>
      <c r="K36" s="124">
        <f>ROUND(((SUM(BF117:BF120))*I36),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ROUND((SUM(BG117:BG120)),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ROUND((SUM(BH117:BH120)),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ROUND((SUM(BI117:BI120)),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99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Sanace důlních škod v úseku Louky nad Olší - Karviná hl.n., kol.č.2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3" t="str">
        <f>E9</f>
        <v>VRN - soupis VRN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 xml:space="preserve"> </v>
      </c>
      <c r="G89" s="34"/>
      <c r="H89" s="34"/>
      <c r="I89" s="115" t="s">
        <v>23</v>
      </c>
      <c r="J89" s="117" t="str">
        <f>IF(J12="","",J12)</f>
        <v>13. 5. 2020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100</v>
      </c>
      <c r="D94" s="157"/>
      <c r="E94" s="157"/>
      <c r="F94" s="157"/>
      <c r="G94" s="157"/>
      <c r="H94" s="157"/>
      <c r="I94" s="158" t="s">
        <v>101</v>
      </c>
      <c r="J94" s="158" t="s">
        <v>102</v>
      </c>
      <c r="K94" s="159" t="s">
        <v>103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104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105</v>
      </c>
    </row>
    <row r="97" spans="1:31" s="9" customFormat="1" ht="24.95" customHeight="1">
      <c r="B97" s="162"/>
      <c r="C97" s="163"/>
      <c r="D97" s="164" t="s">
        <v>325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109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2" t="str">
        <f>E7</f>
        <v>Sanace důlních škod v úseku Louky nad Olší - Karviná hl.n., kol.č.2</v>
      </c>
      <c r="F107" s="313"/>
      <c r="G107" s="313"/>
      <c r="H107" s="313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94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3" t="str">
        <f>E9</f>
        <v>VRN - soupis VRN</v>
      </c>
      <c r="F109" s="314"/>
      <c r="G109" s="314"/>
      <c r="H109" s="31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21</v>
      </c>
      <c r="D111" s="34"/>
      <c r="E111" s="34"/>
      <c r="F111" s="26" t="str">
        <f>F12</f>
        <v xml:space="preserve"> </v>
      </c>
      <c r="G111" s="34"/>
      <c r="H111" s="34"/>
      <c r="I111" s="115" t="s">
        <v>23</v>
      </c>
      <c r="J111" s="117" t="str">
        <f>IF(J12="","",J12)</f>
        <v>13. 5. 2020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25</v>
      </c>
      <c r="D113" s="34"/>
      <c r="E113" s="34"/>
      <c r="F113" s="26" t="str">
        <f>E15</f>
        <v>Správa železnic s.o.OŘ Ostrava,ST Ostrava</v>
      </c>
      <c r="G113" s="34"/>
      <c r="H113" s="34"/>
      <c r="I113" s="115" t="s">
        <v>33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31</v>
      </c>
      <c r="D114" s="34"/>
      <c r="E114" s="34"/>
      <c r="F114" s="26" t="str">
        <f>IF(E18="","",E18)</f>
        <v>Vyplň údaj</v>
      </c>
      <c r="G114" s="34"/>
      <c r="H114" s="34"/>
      <c r="I114" s="115" t="s">
        <v>35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110</v>
      </c>
      <c r="D116" s="179" t="s">
        <v>62</v>
      </c>
      <c r="E116" s="179" t="s">
        <v>58</v>
      </c>
      <c r="F116" s="179" t="s">
        <v>59</v>
      </c>
      <c r="G116" s="179" t="s">
        <v>111</v>
      </c>
      <c r="H116" s="179" t="s">
        <v>112</v>
      </c>
      <c r="I116" s="180" t="s">
        <v>113</v>
      </c>
      <c r="J116" s="180" t="s">
        <v>114</v>
      </c>
      <c r="K116" s="179" t="s">
        <v>103</v>
      </c>
      <c r="L116" s="181" t="s">
        <v>115</v>
      </c>
      <c r="M116" s="182"/>
      <c r="N116" s="72" t="s">
        <v>1</v>
      </c>
      <c r="O116" s="73" t="s">
        <v>41</v>
      </c>
      <c r="P116" s="73" t="s">
        <v>116</v>
      </c>
      <c r="Q116" s="73" t="s">
        <v>117</v>
      </c>
      <c r="R116" s="73" t="s">
        <v>118</v>
      </c>
      <c r="S116" s="73" t="s">
        <v>119</v>
      </c>
      <c r="T116" s="73" t="s">
        <v>120</v>
      </c>
      <c r="U116" s="73" t="s">
        <v>121</v>
      </c>
      <c r="V116" s="73" t="s">
        <v>122</v>
      </c>
      <c r="W116" s="73" t="s">
        <v>123</v>
      </c>
      <c r="X116" s="74" t="s">
        <v>124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125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78</v>
      </c>
      <c r="AU117" s="16" t="s">
        <v>105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78</v>
      </c>
      <c r="E118" s="192" t="s">
        <v>90</v>
      </c>
      <c r="F118" s="192" t="s">
        <v>326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SUM(Q119:Q120)</f>
        <v>0</v>
      </c>
      <c r="R118" s="198">
        <f>SUM(R119:R120)</f>
        <v>0</v>
      </c>
      <c r="S118" s="197"/>
      <c r="T118" s="199">
        <f>SUM(T119:T120)</f>
        <v>0</v>
      </c>
      <c r="U118" s="197"/>
      <c r="V118" s="199">
        <f>SUM(V119:V120)</f>
        <v>0</v>
      </c>
      <c r="W118" s="197"/>
      <c r="X118" s="200">
        <f>SUM(X119:X120)</f>
        <v>0</v>
      </c>
      <c r="AR118" s="201" t="s">
        <v>129</v>
      </c>
      <c r="AT118" s="202" t="s">
        <v>78</v>
      </c>
      <c r="AU118" s="202" t="s">
        <v>79</v>
      </c>
      <c r="AY118" s="201" t="s">
        <v>128</v>
      </c>
      <c r="BK118" s="203">
        <f>SUM(BK119:BK120)</f>
        <v>0</v>
      </c>
    </row>
    <row r="119" spans="1:65" s="2" customFormat="1" ht="33" customHeight="1">
      <c r="A119" s="32"/>
      <c r="B119" s="33"/>
      <c r="C119" s="206" t="s">
        <v>87</v>
      </c>
      <c r="D119" s="206" t="s">
        <v>131</v>
      </c>
      <c r="E119" s="207" t="s">
        <v>327</v>
      </c>
      <c r="F119" s="208" t="s">
        <v>328</v>
      </c>
      <c r="G119" s="209" t="s">
        <v>329</v>
      </c>
      <c r="H119" s="259"/>
      <c r="I119" s="211"/>
      <c r="J119" s="211"/>
      <c r="K119" s="212">
        <f>ROUND(P119*H119,2)</f>
        <v>0</v>
      </c>
      <c r="L119" s="208" t="s">
        <v>135</v>
      </c>
      <c r="M119" s="37"/>
      <c r="N119" s="213" t="s">
        <v>1</v>
      </c>
      <c r="O119" s="214" t="s">
        <v>42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136</v>
      </c>
      <c r="AT119" s="218" t="s">
        <v>131</v>
      </c>
      <c r="AU119" s="218" t="s">
        <v>87</v>
      </c>
      <c r="AY119" s="16" t="s">
        <v>128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87</v>
      </c>
      <c r="BK119" s="219">
        <f>ROUND(P119*H119,2)</f>
        <v>0</v>
      </c>
      <c r="BL119" s="16" t="s">
        <v>136</v>
      </c>
      <c r="BM119" s="218" t="s">
        <v>330</v>
      </c>
    </row>
    <row r="120" spans="1:65" s="2" customFormat="1" ht="19.5">
      <c r="A120" s="32"/>
      <c r="B120" s="33"/>
      <c r="C120" s="34"/>
      <c r="D120" s="220" t="s">
        <v>149</v>
      </c>
      <c r="E120" s="34"/>
      <c r="F120" s="221" t="s">
        <v>331</v>
      </c>
      <c r="G120" s="34"/>
      <c r="H120" s="34"/>
      <c r="I120" s="113"/>
      <c r="J120" s="113"/>
      <c r="K120" s="34"/>
      <c r="L120" s="34"/>
      <c r="M120" s="37"/>
      <c r="N120" s="260"/>
      <c r="O120" s="261"/>
      <c r="P120" s="262"/>
      <c r="Q120" s="262"/>
      <c r="R120" s="262"/>
      <c r="S120" s="262"/>
      <c r="T120" s="262"/>
      <c r="U120" s="262"/>
      <c r="V120" s="262"/>
      <c r="W120" s="262"/>
      <c r="X120" s="263"/>
      <c r="Y120" s="32"/>
      <c r="Z120" s="32"/>
      <c r="AA120" s="32"/>
      <c r="AB120" s="32"/>
      <c r="AC120" s="32"/>
      <c r="AD120" s="32"/>
      <c r="AE120" s="32"/>
      <c r="AT120" s="16" t="s">
        <v>149</v>
      </c>
      <c r="AU120" s="16" t="s">
        <v>87</v>
      </c>
    </row>
    <row r="121" spans="1:65" s="2" customFormat="1" ht="6.95" customHeight="1">
      <c r="A121" s="32"/>
      <c r="B121" s="52"/>
      <c r="C121" s="53"/>
      <c r="D121" s="53"/>
      <c r="E121" s="53"/>
      <c r="F121" s="53"/>
      <c r="G121" s="53"/>
      <c r="H121" s="53"/>
      <c r="I121" s="151"/>
      <c r="J121" s="151"/>
      <c r="K121" s="53"/>
      <c r="L121" s="53"/>
      <c r="M121" s="37"/>
      <c r="N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algorithmName="SHA-512" hashValue="OhfRoywqF6y9u46ZDulCBMPa9/x3AEUda3tKIlKHsjSevlRIqpqgg0Io7XyKMP9vIpIAmg2Kzaf2G43WRFfQ8w==" saltValue="0MN2sIaDLpgrEl7fz0F4qNvNsosvJJ3LeHD6oaeqNF/rjI6B4GmJeRNN9n5+LobCDYncvd5T2TS+FFfZ+x/QMg==" spinCount="100000" sheet="1" objects="1" scenarios="1" formatColumns="0" formatRows="0" autoFilter="0"/>
  <autoFilter ref="C116:L120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Sanace důlních ško...</vt:lpstr>
      <vt:lpstr>VRN - soupis VRN</vt:lpstr>
      <vt:lpstr>'Rekapitulace stavby'!Názvy_tisku</vt:lpstr>
      <vt:lpstr>'SO01 - Sanace důlních ško...'!Názvy_tisku</vt:lpstr>
      <vt:lpstr>'VRN - soupis VRN'!Názvy_tisku</vt:lpstr>
      <vt:lpstr>'Rekapitulace stavby'!Oblast_tisku</vt:lpstr>
      <vt:lpstr>'SO01 - Sanace důlních ško...'!Oblast_tisku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2020-05-14T06:09:47Z</dcterms:created>
  <dcterms:modified xsi:type="dcterms:W3CDTF">2020-05-14T06:11:22Z</dcterms:modified>
</cp:coreProperties>
</file>